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823"/>
  <workbookPr codeName="ThisWorkbook"/>
  <bookViews>
    <workbookView xWindow="0" yWindow="0" windowWidth="25600" windowHeight="14160" activeTab="0"/>
  </bookViews>
  <sheets>
    <sheet name="Tasa Efectiva" sheetId="4" r:id="rId1"/>
    <sheet name="PARAMETRIZACION" sheetId="6" state="hidden" r:id="rId2"/>
  </sheets>
  <definedNames>
    <definedName name="PERIODICIDAD">'PARAMETRIZACION'!#REF!</definedName>
    <definedName name="_xlnm.Print_Area" localSheetId="0">'Tasa Efectiva'!$A$1:$J$25</definedName>
  </definedNames>
  <calcPr calcId="140001"/>
  <extLst/>
</workbook>
</file>

<file path=xl/comments1.xml><?xml version="1.0" encoding="utf-8"?>
<comments xmlns="http://schemas.openxmlformats.org/spreadsheetml/2006/main">
  <authors>
    <author>MIRIAM.CASTILLO</author>
  </authors>
  <commentList>
    <comment ref="D9" authorId="0">
      <text>
        <r>
          <rPr>
            <b/>
            <sz val="9"/>
            <rFont val="Tahoma"/>
            <family val="2"/>
          </rPr>
          <t>MIRIAM.CASTILLO:</t>
        </r>
        <r>
          <rPr>
            <sz val="9"/>
            <rFont val="Tahoma"/>
            <family val="2"/>
          </rPr>
          <t xml:space="preserve">
Ingrese monto del prestamo
</t>
        </r>
      </text>
    </comment>
    <comment ref="H10" authorId="0">
      <text>
        <r>
          <rPr>
            <b/>
            <sz val="9"/>
            <rFont val="Tahoma"/>
            <family val="2"/>
          </rPr>
          <t>MIRIAM.CASTILLO:</t>
        </r>
        <r>
          <rPr>
            <sz val="9"/>
            <rFont val="Tahoma"/>
            <family val="2"/>
          </rPr>
          <t xml:space="preserve">
Ingrese tasa que paga por el encaje.</t>
        </r>
      </text>
    </comment>
    <comment ref="D13" authorId="0">
      <text>
        <r>
          <rPr>
            <b/>
            <sz val="9"/>
            <rFont val="Tahoma"/>
            <family val="2"/>
          </rPr>
          <t>MIRIAM.CASTILLO:</t>
        </r>
        <r>
          <rPr>
            <sz val="9"/>
            <rFont val="Tahoma"/>
            <family val="2"/>
          </rPr>
          <t xml:space="preserve">
Escoja periodicidad de pagos </t>
        </r>
      </text>
    </comment>
  </commentList>
</comments>
</file>

<file path=xl/sharedStrings.xml><?xml version="1.0" encoding="utf-8"?>
<sst xmlns="http://schemas.openxmlformats.org/spreadsheetml/2006/main" count="80" uniqueCount="58">
  <si>
    <t>Encaje</t>
  </si>
  <si>
    <t>Tasa nominal anual</t>
  </si>
  <si>
    <t>Fecha</t>
  </si>
  <si>
    <t>No. Cuota</t>
  </si>
  <si>
    <t>Valor de cuota</t>
  </si>
  <si>
    <t>TEA OPERACIÓN</t>
  </si>
  <si>
    <t>TEA BCE</t>
  </si>
  <si>
    <t>RESPECTO AL BCE</t>
  </si>
  <si>
    <t>Mensual</t>
  </si>
  <si>
    <t>Trimestral</t>
  </si>
  <si>
    <t>Semestral</t>
  </si>
  <si>
    <t>MINORISTA</t>
  </si>
  <si>
    <t>SIMPLE</t>
  </si>
  <si>
    <t>AMPLIADA</t>
  </si>
  <si>
    <t>Fecha de desembolso</t>
  </si>
  <si>
    <t>Capital</t>
  </si>
  <si>
    <t>Tipo de tabla</t>
  </si>
  <si>
    <t>Tipo</t>
  </si>
  <si>
    <t>Monto Prestamo</t>
  </si>
  <si>
    <t>CUOTA FIJA</t>
  </si>
  <si>
    <t>CUOTA VARIABLE</t>
  </si>
  <si>
    <t>Máxima BCE
mayo/2010</t>
  </si>
  <si>
    <t>Máximas efectivas PNFPEES</t>
  </si>
  <si>
    <t>Tipo A</t>
  </si>
  <si>
    <t>Tipo B</t>
  </si>
  <si>
    <t>Tipo C</t>
  </si>
  <si>
    <t>Máxima BCE
hasta abril/2010</t>
  </si>
  <si>
    <t>Intereses</t>
  </si>
  <si>
    <t>Flujo real</t>
  </si>
  <si>
    <t>A</t>
  </si>
  <si>
    <t>B</t>
  </si>
  <si>
    <t>C</t>
  </si>
  <si>
    <t>Periodicidad de pago</t>
  </si>
  <si>
    <t>VALORES QUE DESPOSITA EL SOCIO PREVIO AL DESEMBOLSO O QUE SON DEBITADOS DEL CRÉDITO</t>
  </si>
  <si>
    <t>INFORMACIÓN DEL CRÉDITO</t>
  </si>
  <si>
    <r>
      <t>Tasa de interés que se paga a encaje</t>
    </r>
    <r>
      <rPr>
        <b/>
        <sz val="9"/>
        <rFont val="Calibri"/>
        <family val="2"/>
      </rPr>
      <t xml:space="preserve"> (Anual)</t>
    </r>
  </si>
  <si>
    <t>Número de cuotas</t>
  </si>
  <si>
    <t>Bimestral</t>
  </si>
  <si>
    <t>AHORRO OBLIGATORIO DURANTE EL CRÉDITO</t>
  </si>
  <si>
    <t>Monto ahorro por período:</t>
  </si>
  <si>
    <t>Amortización</t>
  </si>
  <si>
    <t>Ahorro Obligatorio</t>
  </si>
  <si>
    <t>INGRESE LOS VALORES CORRESPONDIENTES A LOS ESPACIOS BLANCOS MANUALMENTE</t>
  </si>
  <si>
    <t>INGRESE LAS FECHAS DE PAGO</t>
  </si>
  <si>
    <t>Saldo encaje</t>
  </si>
  <si>
    <t>Saldo encaje y ahorro</t>
  </si>
  <si>
    <t>Cuatrimestral</t>
  </si>
  <si>
    <t>Anual</t>
  </si>
  <si>
    <t>Semanal</t>
  </si>
  <si>
    <t>Quincenal</t>
  </si>
  <si>
    <t>TIR Anual</t>
  </si>
  <si>
    <t>TEA</t>
  </si>
  <si>
    <t>Certificados de aportación</t>
  </si>
  <si>
    <t>Otros rubros</t>
  </si>
  <si>
    <t>RESPECTO A LA CONAFIPS</t>
  </si>
  <si>
    <t>TEA CONAFIPS</t>
  </si>
  <si>
    <t>Segmento COAC</t>
  </si>
  <si>
    <t xml:space="preserve">           Sistema de  Calculo de Tasa efectiva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</si>
</sst>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(* #,##0.00_);_(* \(#,##0.00\);_(* &quot;-&quot;??_);_(@_)"/>
    <numFmt numFmtId="166" formatCode="0.0%"/>
    <numFmt numFmtId="167" formatCode="_([$$-300A]\ * #,##0.00_);_([$$-300A]\ * \(#,##0.00\);_([$$-300A]\ * &quot;-&quot;??_);_(@_)"/>
    <numFmt numFmtId="168" formatCode="_-[$$-300A]\ * #,##0.00_ ;_-[$$-300A]\ * \-#,##0.00\ ;_-[$$-300A]\ * &quot;-&quot;??_ ;_-@_ 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0000"/>
      <name val="Arial"/>
      <family val="2"/>
    </font>
    <font>
      <b/>
      <sz val="8"/>
      <name val="Arial"/>
      <family val="2"/>
    </font>
    <font>
      <sz val="16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64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06">
    <xf numFmtId="0" fontId="0" fillId="0" borderId="0" xfId="0"/>
    <xf numFmtId="10" fontId="22" fillId="24" borderId="10" xfId="15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10" fontId="24" fillId="25" borderId="11" xfId="15" applyNumberFormat="1" applyFont="1" applyFill="1" applyBorder="1" applyAlignment="1" applyProtection="1">
      <alignment horizontal="center" vertical="center"/>
      <protection/>
    </xf>
    <xf numFmtId="10" fontId="22" fillId="25" borderId="11" xfId="15" applyNumberFormat="1" applyFont="1" applyFill="1" applyBorder="1" applyAlignment="1" applyProtection="1">
      <alignment horizontal="center" vertical="center"/>
      <protection/>
    </xf>
    <xf numFmtId="10" fontId="22" fillId="25" borderId="12" xfId="15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right"/>
      <protection/>
    </xf>
    <xf numFmtId="167" fontId="23" fillId="0" borderId="0" xfId="0" applyNumberFormat="1" applyFont="1" applyAlignment="1" applyProtection="1">
      <alignment vertical="center"/>
      <protection/>
    </xf>
    <xf numFmtId="167" fontId="22" fillId="0" borderId="11" xfId="16" applyNumberFormat="1" applyFont="1" applyFill="1" applyBorder="1" applyAlignment="1" applyProtection="1">
      <alignment horizontal="center" vertical="center"/>
      <protection locked="0"/>
    </xf>
    <xf numFmtId="10" fontId="24" fillId="0" borderId="11" xfId="15" applyNumberFormat="1" applyFont="1" applyFill="1" applyBorder="1" applyAlignment="1" applyProtection="1">
      <alignment horizontal="center" vertical="center"/>
      <protection locked="0"/>
    </xf>
    <xf numFmtId="0" fontId="24" fillId="0" borderId="11" xfId="15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167" fontId="24" fillId="0" borderId="11" xfId="16" applyNumberFormat="1" applyFont="1" applyFill="1" applyBorder="1" applyAlignment="1" applyProtection="1">
      <alignment horizontal="center" vertical="center"/>
      <protection locked="0"/>
    </xf>
    <xf numFmtId="0" fontId="22" fillId="26" borderId="13" xfId="0" applyFont="1" applyFill="1" applyBorder="1" applyAlignment="1" applyProtection="1">
      <alignment vertical="center"/>
      <protection/>
    </xf>
    <xf numFmtId="167" fontId="24" fillId="0" borderId="12" xfId="16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6" fillId="27" borderId="17" xfId="0" applyFont="1" applyFill="1" applyBorder="1" applyAlignment="1" applyProtection="1">
      <alignment horizontal="center" vertical="center" wrapText="1"/>
      <protection/>
    </xf>
    <xf numFmtId="167" fontId="27" fillId="28" borderId="17" xfId="0" applyNumberFormat="1" applyFont="1" applyFill="1" applyBorder="1" applyAlignment="1" applyProtection="1">
      <alignment vertical="center"/>
      <protection/>
    </xf>
    <xf numFmtId="167" fontId="27" fillId="28" borderId="17" xfId="16" applyNumberFormat="1" applyFont="1" applyFill="1" applyBorder="1" applyAlignment="1" applyProtection="1">
      <alignment vertical="center"/>
      <protection/>
    </xf>
    <xf numFmtId="167" fontId="23" fillId="28" borderId="17" xfId="0" applyNumberFormat="1" applyFont="1" applyFill="1" applyBorder="1" applyAlignment="1" applyProtection="1">
      <alignment vertical="center"/>
      <protection/>
    </xf>
    <xf numFmtId="14" fontId="24" fillId="0" borderId="11" xfId="15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167" fontId="27" fillId="0" borderId="17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/>
    </xf>
    <xf numFmtId="167" fontId="28" fillId="0" borderId="0" xfId="0" applyNumberFormat="1" applyFont="1" applyAlignment="1" applyProtection="1">
      <alignment vertical="center"/>
      <protection/>
    </xf>
    <xf numFmtId="167" fontId="29" fillId="0" borderId="0" xfId="0" applyNumberFormat="1" applyFont="1" applyFill="1" applyBorder="1" applyAlignment="1" applyProtection="1">
      <alignment horizontal="center" vertical="center"/>
      <protection/>
    </xf>
    <xf numFmtId="0" fontId="23" fillId="29" borderId="0" xfId="0" applyFont="1" applyFill="1" applyBorder="1" applyAlignment="1" applyProtection="1">
      <alignment vertical="center"/>
      <protection/>
    </xf>
    <xf numFmtId="0" fontId="27" fillId="28" borderId="17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/>
    </xf>
    <xf numFmtId="0" fontId="30" fillId="0" borderId="17" xfId="53" applyFont="1" applyBorder="1" applyAlignment="1">
      <alignment horizontal="center" vertical="center" wrapText="1"/>
      <protection/>
    </xf>
    <xf numFmtId="10" fontId="31" fillId="0" borderId="17" xfId="53" applyNumberFormat="1" applyFont="1" applyBorder="1" applyAlignment="1">
      <alignment horizontal="center" vertical="center" wrapText="1"/>
      <protection/>
    </xf>
    <xf numFmtId="10" fontId="31" fillId="0" borderId="17" xfId="15" applyNumberFormat="1" applyFont="1" applyBorder="1" applyAlignment="1">
      <alignment horizontal="center" vertical="center" wrapText="1"/>
    </xf>
    <xf numFmtId="0" fontId="27" fillId="0" borderId="0" xfId="0" applyFont="1"/>
    <xf numFmtId="167" fontId="27" fillId="0" borderId="0" xfId="16" applyNumberFormat="1" applyFont="1"/>
    <xf numFmtId="167" fontId="27" fillId="0" borderId="17" xfId="16" applyNumberFormat="1" applyFont="1" applyBorder="1"/>
    <xf numFmtId="0" fontId="27" fillId="0" borderId="17" xfId="0" applyFont="1" applyBorder="1"/>
    <xf numFmtId="14" fontId="27" fillId="30" borderId="0" xfId="0" applyNumberFormat="1" applyFont="1" applyFill="1"/>
    <xf numFmtId="0" fontId="32" fillId="0" borderId="0" xfId="0" applyFont="1" applyAlignment="1" applyProtection="1">
      <alignment horizontal="center" vertical="center"/>
      <protection/>
    </xf>
    <xf numFmtId="9" fontId="23" fillId="0" borderId="0" xfId="0" applyNumberFormat="1" applyFont="1" applyAlignment="1" applyProtection="1">
      <alignment vertical="center"/>
      <protection/>
    </xf>
    <xf numFmtId="10" fontId="23" fillId="0" borderId="0" xfId="15" applyNumberFormat="1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167" fontId="33" fillId="0" borderId="0" xfId="0" applyNumberFormat="1" applyFont="1" applyAlignment="1" applyProtection="1">
      <alignment horizontal="right" vertical="center"/>
      <protection/>
    </xf>
    <xf numFmtId="166" fontId="23" fillId="0" borderId="0" xfId="15" applyNumberFormat="1" applyFont="1" applyAlignment="1" applyProtection="1">
      <alignment vertical="center"/>
      <protection/>
    </xf>
    <xf numFmtId="166" fontId="23" fillId="0" borderId="0" xfId="18" applyNumberFormat="1" applyFont="1" applyAlignment="1" applyProtection="1">
      <alignment vertical="center"/>
      <protection/>
    </xf>
    <xf numFmtId="14" fontId="27" fillId="28" borderId="17" xfId="0" applyNumberFormat="1" applyFont="1" applyFill="1" applyBorder="1" applyAlignment="1" applyProtection="1">
      <alignment horizontal="center" vertical="center"/>
      <protection locked="0"/>
    </xf>
    <xf numFmtId="0" fontId="23" fillId="31" borderId="0" xfId="0" applyFont="1" applyFill="1" applyBorder="1" applyAlignment="1" applyProtection="1">
      <alignment vertical="center"/>
      <protection/>
    </xf>
    <xf numFmtId="0" fontId="23" fillId="31" borderId="18" xfId="0" applyFont="1" applyFill="1" applyBorder="1" applyAlignment="1" applyProtection="1">
      <alignment vertical="center"/>
      <protection/>
    </xf>
    <xf numFmtId="0" fontId="34" fillId="31" borderId="19" xfId="0" applyFont="1" applyFill="1" applyBorder="1" applyAlignment="1" applyProtection="1">
      <alignment vertical="center"/>
      <protection/>
    </xf>
    <xf numFmtId="0" fontId="34" fillId="31" borderId="20" xfId="0" applyFont="1" applyFill="1" applyBorder="1" applyAlignment="1" applyProtection="1">
      <alignment vertical="center"/>
      <protection/>
    </xf>
    <xf numFmtId="0" fontId="23" fillId="31" borderId="21" xfId="0" applyFont="1" applyFill="1" applyBorder="1" applyAlignment="1" applyProtection="1">
      <alignment vertical="center"/>
      <protection/>
    </xf>
    <xf numFmtId="0" fontId="23" fillId="31" borderId="22" xfId="0" applyFont="1" applyFill="1" applyBorder="1" applyAlignment="1" applyProtection="1">
      <alignment vertical="center"/>
      <protection/>
    </xf>
    <xf numFmtId="9" fontId="34" fillId="31" borderId="22" xfId="0" applyNumberFormat="1" applyFont="1" applyFill="1" applyBorder="1" applyAlignment="1" applyProtection="1">
      <alignment horizontal="center" vertical="center"/>
      <protection/>
    </xf>
    <xf numFmtId="0" fontId="23" fillId="31" borderId="23" xfId="0" applyFont="1" applyFill="1" applyBorder="1" applyAlignment="1" applyProtection="1">
      <alignment vertical="center"/>
      <protection locked="0"/>
    </xf>
    <xf numFmtId="0" fontId="23" fillId="31" borderId="19" xfId="0" applyFont="1" applyFill="1" applyBorder="1" applyAlignment="1" applyProtection="1">
      <alignment vertical="center"/>
      <protection/>
    </xf>
    <xf numFmtId="0" fontId="23" fillId="31" borderId="24" xfId="0" applyFont="1" applyFill="1" applyBorder="1" applyAlignment="1" applyProtection="1">
      <alignment vertical="center"/>
      <protection/>
    </xf>
    <xf numFmtId="0" fontId="23" fillId="31" borderId="25" xfId="0" applyFont="1" applyFill="1" applyBorder="1" applyAlignment="1" applyProtection="1">
      <alignment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center" vertical="center"/>
      <protection/>
    </xf>
    <xf numFmtId="14" fontId="27" fillId="0" borderId="17" xfId="0" applyNumberFormat="1" applyFont="1" applyBorder="1" applyAlignment="1" applyProtection="1">
      <alignment horizontal="center" vertical="center"/>
      <protection/>
    </xf>
    <xf numFmtId="168" fontId="27" fillId="0" borderId="17" xfId="0" applyNumberFormat="1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vertical="center"/>
      <protection/>
    </xf>
    <xf numFmtId="168" fontId="23" fillId="0" borderId="0" xfId="0" applyNumberFormat="1" applyFont="1" applyAlignment="1" applyProtection="1">
      <alignment vertical="center"/>
      <protection/>
    </xf>
    <xf numFmtId="0" fontId="26" fillId="27" borderId="26" xfId="0" applyFont="1" applyFill="1" applyBorder="1" applyAlignment="1" applyProtection="1">
      <alignment vertical="center"/>
      <protection/>
    </xf>
    <xf numFmtId="0" fontId="22" fillId="0" borderId="11" xfId="1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2" fillId="27" borderId="14" xfId="0" applyFont="1" applyFill="1" applyBorder="1" applyAlignment="1" applyProtection="1">
      <alignment horizontal="left" vertical="center"/>
      <protection/>
    </xf>
    <xf numFmtId="0" fontId="22" fillId="27" borderId="17" xfId="0" applyFont="1" applyFill="1" applyBorder="1" applyAlignment="1" applyProtection="1">
      <alignment horizontal="left" vertical="center"/>
      <protection/>
    </xf>
    <xf numFmtId="167" fontId="37" fillId="0" borderId="0" xfId="0" applyNumberFormat="1" applyFont="1" applyAlignment="1" applyProtection="1">
      <alignment horizontal="center" vertical="center" wrapText="1"/>
      <protection/>
    </xf>
    <xf numFmtId="0" fontId="22" fillId="27" borderId="15" xfId="0" applyFont="1" applyFill="1" applyBorder="1" applyAlignment="1" applyProtection="1">
      <alignment horizontal="left" vertical="center"/>
      <protection/>
    </xf>
    <xf numFmtId="0" fontId="22" fillId="27" borderId="27" xfId="0" applyFont="1" applyFill="1" applyBorder="1" applyAlignment="1" applyProtection="1">
      <alignment horizontal="left" vertical="center"/>
      <protection/>
    </xf>
    <xf numFmtId="0" fontId="22" fillId="26" borderId="28" xfId="0" applyFont="1" applyFill="1" applyBorder="1" applyAlignment="1" applyProtection="1">
      <alignment horizontal="left" vertical="center"/>
      <protection/>
    </xf>
    <xf numFmtId="0" fontId="22" fillId="26" borderId="29" xfId="0" applyFont="1" applyFill="1" applyBorder="1" applyAlignment="1" applyProtection="1">
      <alignment horizontal="left" vertical="center"/>
      <protection/>
    </xf>
    <xf numFmtId="0" fontId="22" fillId="26" borderId="14" xfId="0" applyFont="1" applyFill="1" applyBorder="1" applyAlignment="1" applyProtection="1">
      <alignment horizontal="left" vertical="center"/>
      <protection/>
    </xf>
    <xf numFmtId="0" fontId="22" fillId="26" borderId="17" xfId="0" applyFont="1" applyFill="1" applyBorder="1" applyAlignment="1" applyProtection="1">
      <alignment horizontal="left" vertical="center"/>
      <protection/>
    </xf>
    <xf numFmtId="0" fontId="26" fillId="27" borderId="30" xfId="0" applyFont="1" applyFill="1" applyBorder="1" applyAlignment="1" applyProtection="1">
      <alignment horizontal="center" vertical="center"/>
      <protection/>
    </xf>
    <xf numFmtId="0" fontId="26" fillId="27" borderId="31" xfId="0" applyFont="1" applyFill="1" applyBorder="1" applyAlignment="1" applyProtection="1">
      <alignment horizontal="center" vertical="center"/>
      <protection/>
    </xf>
    <xf numFmtId="0" fontId="26" fillId="27" borderId="10" xfId="0" applyFont="1" applyFill="1" applyBorder="1" applyAlignment="1" applyProtection="1">
      <alignment horizontal="center" vertical="center"/>
      <protection/>
    </xf>
    <xf numFmtId="0" fontId="22" fillId="27" borderId="30" xfId="0" applyFont="1" applyFill="1" applyBorder="1" applyAlignment="1" applyProtection="1">
      <alignment horizontal="left" vertical="center"/>
      <protection/>
    </xf>
    <xf numFmtId="0" fontId="22" fillId="27" borderId="31" xfId="0" applyFont="1" applyFill="1" applyBorder="1" applyAlignment="1" applyProtection="1">
      <alignment horizontal="left" vertical="center"/>
      <protection/>
    </xf>
    <xf numFmtId="0" fontId="26" fillId="27" borderId="30" xfId="0" applyFont="1" applyFill="1" applyBorder="1" applyAlignment="1" applyProtection="1">
      <alignment horizontal="center" vertical="center" wrapText="1"/>
      <protection/>
    </xf>
    <xf numFmtId="0" fontId="26" fillId="27" borderId="10" xfId="0" applyFont="1" applyFill="1" applyBorder="1" applyAlignment="1" applyProtection="1">
      <alignment horizontal="center" vertical="center" wrapText="1"/>
      <protection/>
    </xf>
    <xf numFmtId="0" fontId="26" fillId="27" borderId="14" xfId="0" applyFont="1" applyFill="1" applyBorder="1" applyAlignment="1" applyProtection="1">
      <alignment horizontal="center" vertical="center" wrapText="1"/>
      <protection/>
    </xf>
    <xf numFmtId="0" fontId="26" fillId="27" borderId="11" xfId="0" applyFont="1" applyFill="1" applyBorder="1" applyAlignment="1" applyProtection="1">
      <alignment horizontal="center" vertical="center" wrapText="1"/>
      <protection/>
    </xf>
    <xf numFmtId="0" fontId="22" fillId="0" borderId="32" xfId="0" applyFont="1" applyFill="1" applyBorder="1" applyAlignment="1" applyProtection="1">
      <alignment horizontal="left" vertical="center" wrapText="1"/>
      <protection/>
    </xf>
    <xf numFmtId="0" fontId="22" fillId="0" borderId="33" xfId="0" applyFont="1" applyFill="1" applyBorder="1" applyAlignment="1" applyProtection="1">
      <alignment horizontal="left" vertical="center" wrapText="1"/>
      <protection/>
    </xf>
    <xf numFmtId="10" fontId="24" fillId="0" borderId="34" xfId="15" applyNumberFormat="1" applyFont="1" applyFill="1" applyBorder="1" applyAlignment="1" applyProtection="1">
      <alignment horizontal="right" vertical="center" wrapText="1"/>
      <protection locked="0"/>
    </xf>
    <xf numFmtId="10" fontId="0" fillId="0" borderId="35" xfId="0" applyNumberFormat="1" applyFont="1" applyFill="1" applyBorder="1" applyAlignment="1" applyProtection="1">
      <alignment horizontal="right" vertical="center" wrapText="1"/>
      <protection locked="0"/>
    </xf>
    <xf numFmtId="0" fontId="22" fillId="26" borderId="15" xfId="0" applyFont="1" applyFill="1" applyBorder="1" applyAlignment="1" applyProtection="1">
      <alignment horizontal="left" vertical="center"/>
      <protection/>
    </xf>
    <xf numFmtId="0" fontId="22" fillId="26" borderId="27" xfId="0" applyFont="1" applyFill="1" applyBorder="1" applyAlignment="1" applyProtection="1">
      <alignment horizontal="left" vertical="center"/>
      <protection/>
    </xf>
    <xf numFmtId="0" fontId="26" fillId="0" borderId="36" xfId="53" applyFont="1" applyBorder="1" applyAlignment="1">
      <alignment horizontal="center" vertical="center" wrapText="1"/>
      <protection/>
    </xf>
    <xf numFmtId="0" fontId="26" fillId="0" borderId="37" xfId="53" applyFont="1" applyBorder="1" applyAlignment="1">
      <alignment horizontal="center" vertical="center" wrapText="1"/>
      <protection/>
    </xf>
    <xf numFmtId="0" fontId="30" fillId="0" borderId="36" xfId="53" applyFont="1" applyBorder="1" applyAlignment="1">
      <alignment horizontal="center" vertical="center" wrapText="1"/>
      <protection/>
    </xf>
    <xf numFmtId="0" fontId="30" fillId="0" borderId="37" xfId="53" applyFont="1" applyBorder="1" applyAlignment="1">
      <alignment horizontal="center" vertical="center" wrapText="1"/>
      <protection/>
    </xf>
    <xf numFmtId="0" fontId="30" fillId="0" borderId="38" xfId="53" applyFont="1" applyBorder="1" applyAlignment="1">
      <alignment horizontal="center" vertical="center" wrapText="1"/>
      <protection/>
    </xf>
    <xf numFmtId="0" fontId="30" fillId="0" borderId="39" xfId="53" applyFont="1" applyBorder="1" applyAlignment="1">
      <alignment horizontal="center" vertical="center" wrapText="1"/>
      <protection/>
    </xf>
    <xf numFmtId="0" fontId="30" fillId="0" borderId="29" xfId="53" applyFont="1" applyBorder="1" applyAlignment="1">
      <alignment horizontal="center" vertical="center" wrapText="1"/>
      <protection/>
    </xf>
    <xf numFmtId="0" fontId="30" fillId="0" borderId="17" xfId="53" applyFont="1" applyBorder="1" applyAlignment="1">
      <alignment horizontal="center" vertical="center" wrapText="1"/>
      <protection/>
    </xf>
    <xf numFmtId="0" fontId="36" fillId="31" borderId="0" xfId="0" applyFont="1" applyFill="1" applyBorder="1" applyAlignment="1" applyProtection="1">
      <alignment horizontal="center" vertical="center"/>
      <protection/>
    </xf>
    <xf numFmtId="0" fontId="36" fillId="31" borderId="2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Good" xfId="38"/>
    <cellStyle name="Calculation" xfId="39"/>
    <cellStyle name="Check Cell" xfId="40"/>
    <cellStyle name="Linked Cell" xfId="41"/>
    <cellStyle name="Heading 4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Input" xfId="49"/>
    <cellStyle name="Euro" xfId="50"/>
    <cellStyle name="Bad" xfId="51"/>
    <cellStyle name="Neutral" xfId="52"/>
    <cellStyle name="Normal 2" xfId="53"/>
    <cellStyle name="Note" xfId="54"/>
    <cellStyle name="Output" xfId="55"/>
    <cellStyle name="Warning Text" xfId="56"/>
    <cellStyle name="Explanatory Text" xfId="57"/>
    <cellStyle name="Title" xfId="58"/>
    <cellStyle name="Heading 1" xfId="59"/>
    <cellStyle name="Heading 2" xfId="60"/>
    <cellStyle name="Heading 3" xfId="61"/>
    <cellStyle name="Total" xfId="62"/>
  </cellStyles>
  <dxfs count="1"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'Tasa Efectiva'!A1" /><Relationship Id="rId3" Type="http://schemas.openxmlformats.org/officeDocument/2006/relationships/hyperlink" Target="#'Tasa Efectiva'!A1" /><Relationship Id="rId4" Type="http://schemas.openxmlformats.org/officeDocument/2006/relationships/image" Target="../media/image2.emf" /><Relationship Id="rId5" Type="http://schemas.openxmlformats.org/officeDocument/2006/relationships/hyperlink" Target="#'Tasa Efectiva'!Z50" /><Relationship Id="rId6" Type="http://schemas.openxmlformats.org/officeDocument/2006/relationships/hyperlink" Target="#'Tasa Efectiva'!Z50" /><Relationship Id="rId7" Type="http://schemas.openxmlformats.org/officeDocument/2006/relationships/image" Target="../media/image3.emf" /><Relationship Id="rId8" Type="http://schemas.openxmlformats.org/officeDocument/2006/relationships/hyperlink" Target="#'Tasa Efectiva'!B49" /><Relationship Id="rId9" Type="http://schemas.openxmlformats.org/officeDocument/2006/relationships/hyperlink" Target="#'Tasa Efectiva'!B49" /><Relationship Id="rId10" Type="http://schemas.openxmlformats.org/officeDocument/2006/relationships/hyperlink" Target="#'Tasa Efectiva'!A1" /><Relationship Id="rId11" Type="http://schemas.openxmlformats.org/officeDocument/2006/relationships/hyperlink" Target="#'Tasa Efectiva'!A1" /><Relationship Id="rId1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409575</xdr:colOff>
      <xdr:row>26</xdr:row>
      <xdr:rowOff>95250</xdr:rowOff>
    </xdr:from>
    <xdr:to>
      <xdr:col>25</xdr:col>
      <xdr:colOff>247650</xdr:colOff>
      <xdr:row>29</xdr:row>
      <xdr:rowOff>0</xdr:rowOff>
    </xdr:to>
    <xdr:pic>
      <xdr:nvPicPr>
        <xdr:cNvPr id="2854" name="Picture 21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64475" y="5638800"/>
          <a:ext cx="12858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942975</xdr:colOff>
      <xdr:row>15</xdr:row>
      <xdr:rowOff>114300</xdr:rowOff>
    </xdr:from>
    <xdr:to>
      <xdr:col>4</xdr:col>
      <xdr:colOff>76200</xdr:colOff>
      <xdr:row>17</xdr:row>
      <xdr:rowOff>171450</xdr:rowOff>
    </xdr:to>
    <xdr:pic>
      <xdr:nvPicPr>
        <xdr:cNvPr id="2855" name="Picture 134">
          <a:hlinkClick r:id="rId6"/>
        </xdr:cNvPr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00300" y="3209925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15</xdr:row>
      <xdr:rowOff>114300</xdr:rowOff>
    </xdr:from>
    <xdr:to>
      <xdr:col>2</xdr:col>
      <xdr:colOff>619125</xdr:colOff>
      <xdr:row>17</xdr:row>
      <xdr:rowOff>171450</xdr:rowOff>
    </xdr:to>
    <xdr:pic>
      <xdr:nvPicPr>
        <xdr:cNvPr id="2856" name="Picture 227">
          <a:hlinkClick r:id="rId9"/>
        </xdr:cNvPr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3425" y="3209925"/>
          <a:ext cx="1343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552450</xdr:colOff>
      <xdr:row>25</xdr:row>
      <xdr:rowOff>95250</xdr:rowOff>
    </xdr:from>
    <xdr:to>
      <xdr:col>6</xdr:col>
      <xdr:colOff>1914525</xdr:colOff>
      <xdr:row>28</xdr:row>
      <xdr:rowOff>0</xdr:rowOff>
    </xdr:to>
    <xdr:pic>
      <xdr:nvPicPr>
        <xdr:cNvPr id="2857" name="Picture 213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48375" y="5391150"/>
          <a:ext cx="13620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9525</xdr:colOff>
      <xdr:row>4</xdr:row>
      <xdr:rowOff>123825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209550"/>
          <a:ext cx="31623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215900</xdr:colOff>
          <xdr:row>21</xdr:row>
          <xdr:rowOff>38100</xdr:rowOff>
        </xdr:from>
        <xdr:to>
          <xdr:col>7</xdr:col>
          <xdr:colOff>1155700</xdr:colOff>
          <xdr:row>23</xdr:row>
          <xdr:rowOff>215900</xdr:rowOff>
        </xdr:to>
        <xdr:sp macro="" textlink="">
          <xdr:nvSpPr>
            <xdr:cNvPr id="2191" name="Button 143" hidden="1">
              <a:extLst xmlns:a="http://schemas.openxmlformats.org/drawingml/2006/main">
                <a:ext uri="{63B3BB69-23CF-44E3-9099-C40C66FF867C}">
                  <a14:compatExt spid="_x0000_s2191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vertOverflow="clip" wrap="square" lIns="36576" tIns="22860" rIns="36576" bIns="22860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6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Nueva verificación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4"/>
  <sheetViews>
    <sheetView tabSelected="1" workbookViewId="0" topLeftCell="A1">
      <selection activeCell="Z50" sqref="Z50"/>
    </sheetView>
  </sheetViews>
  <sheetFormatPr defaultColWidth="11.421875" defaultRowHeight="12.75"/>
  <cols>
    <col min="1" max="1" width="7.7109375" style="2" customWidth="1"/>
    <col min="2" max="2" width="14.140625" style="19" customWidth="1"/>
    <col min="3" max="3" width="14.140625" style="7" customWidth="1"/>
    <col min="4" max="4" width="19.00390625" style="7" customWidth="1"/>
    <col min="5" max="5" width="13.00390625" style="7" customWidth="1"/>
    <col min="6" max="6" width="14.421875" style="7" customWidth="1"/>
    <col min="7" max="7" width="29.8515625" style="7" customWidth="1"/>
    <col min="8" max="8" width="17.7109375" style="7" customWidth="1"/>
    <col min="9" max="9" width="15.421875" style="7" hidden="1" customWidth="1"/>
    <col min="10" max="10" width="16.140625" style="2" customWidth="1"/>
    <col min="11" max="12" width="10.8515625" style="2" customWidth="1"/>
    <col min="13" max="13" width="10.421875" style="19" customWidth="1"/>
    <col min="14" max="20" width="14.140625" style="2" customWidth="1"/>
    <col min="21" max="21" width="14.140625" style="2" hidden="1" customWidth="1"/>
    <col min="22" max="22" width="14.140625" style="2" customWidth="1"/>
    <col min="23" max="16384" width="10.8515625" style="2" customWidth="1"/>
  </cols>
  <sheetData>
    <row r="1" spans="1:18" ht="12.75">
      <c r="A1" s="57"/>
      <c r="B1" s="59"/>
      <c r="C1" s="59"/>
      <c r="D1" s="59"/>
      <c r="E1" s="59"/>
      <c r="F1" s="59"/>
      <c r="G1" s="59"/>
      <c r="H1" s="59"/>
      <c r="I1" s="59"/>
      <c r="J1" s="60"/>
      <c r="K1" s="69"/>
      <c r="L1" s="61"/>
      <c r="M1" s="33"/>
      <c r="N1" s="27"/>
      <c r="O1" s="27"/>
      <c r="P1" s="27" t="s">
        <v>29</v>
      </c>
      <c r="Q1" s="27">
        <f>IF(D8="A",2,IF($D$8="B",3,4))</f>
        <v>4</v>
      </c>
      <c r="R1" s="61"/>
    </row>
    <row r="2" spans="1:18" ht="13.5" customHeight="1">
      <c r="A2" s="58"/>
      <c r="B2" s="50"/>
      <c r="C2" s="50"/>
      <c r="D2" s="104" t="s">
        <v>57</v>
      </c>
      <c r="E2" s="104"/>
      <c r="F2" s="104"/>
      <c r="G2" s="104"/>
      <c r="H2" s="104"/>
      <c r="I2" s="104"/>
      <c r="J2" s="105"/>
      <c r="K2" s="70">
        <v>1</v>
      </c>
      <c r="L2" s="61"/>
      <c r="M2" s="33"/>
      <c r="N2" s="27"/>
      <c r="O2" s="27"/>
      <c r="P2" s="27" t="s">
        <v>30</v>
      </c>
      <c r="Q2" s="27"/>
      <c r="R2" s="61"/>
    </row>
    <row r="3" spans="1:18" ht="13.5" customHeight="1">
      <c r="A3" s="58"/>
      <c r="B3" s="50"/>
      <c r="C3" s="50"/>
      <c r="D3" s="104"/>
      <c r="E3" s="104"/>
      <c r="F3" s="104"/>
      <c r="G3" s="104"/>
      <c r="H3" s="104"/>
      <c r="I3" s="104"/>
      <c r="J3" s="105"/>
      <c r="K3" s="70">
        <v>2</v>
      </c>
      <c r="L3" s="61"/>
      <c r="M3" s="33"/>
      <c r="N3" s="27"/>
      <c r="O3" s="27"/>
      <c r="P3" s="27" t="s">
        <v>31</v>
      </c>
      <c r="Q3" s="27"/>
      <c r="R3" s="61"/>
    </row>
    <row r="4" spans="1:18" ht="13.5" customHeight="1">
      <c r="A4" s="58"/>
      <c r="B4" s="50"/>
      <c r="C4" s="50"/>
      <c r="D4" s="104"/>
      <c r="E4" s="104"/>
      <c r="F4" s="104"/>
      <c r="G4" s="104"/>
      <c r="H4" s="104"/>
      <c r="I4" s="104"/>
      <c r="J4" s="105"/>
      <c r="K4" s="70">
        <v>3</v>
      </c>
      <c r="L4" s="61"/>
      <c r="M4" s="33">
        <f>IF(D8="A",5,IF($D$8="B",6,7))</f>
        <v>7</v>
      </c>
      <c r="N4" s="27"/>
      <c r="O4" s="27"/>
      <c r="P4" s="27" t="str">
        <f>IF($D$9&lt;1001,"MINORISTA",IF($D$9&lt;10001,"SIMPLE","AMPLIADA"))</f>
        <v>MINORISTA</v>
      </c>
      <c r="Q4" s="27"/>
      <c r="R4" s="61"/>
    </row>
    <row r="5" spans="1:18" ht="13.5" customHeight="1">
      <c r="A5" s="58"/>
      <c r="B5" s="50"/>
      <c r="C5" s="50"/>
      <c r="D5" s="104"/>
      <c r="E5" s="104"/>
      <c r="F5" s="104"/>
      <c r="G5" s="104"/>
      <c r="H5" s="104"/>
      <c r="I5" s="104"/>
      <c r="J5" s="105"/>
      <c r="K5" s="70">
        <v>4</v>
      </c>
      <c r="L5" s="61"/>
      <c r="M5" s="71">
        <f>IF(D9&lt;=1000,1,IF(D9&lt;=10000,2,3))</f>
        <v>1</v>
      </c>
      <c r="N5" s="27"/>
      <c r="O5" s="27"/>
      <c r="P5" s="27"/>
      <c r="Q5" s="27"/>
      <c r="R5" s="61"/>
    </row>
    <row r="6" spans="1:18" ht="15" thickBot="1">
      <c r="A6" s="58"/>
      <c r="B6" s="50"/>
      <c r="C6" s="50"/>
      <c r="D6" s="50"/>
      <c r="E6" s="50"/>
      <c r="F6" s="50"/>
      <c r="G6" s="50"/>
      <c r="H6" s="50"/>
      <c r="I6" s="50"/>
      <c r="J6" s="55"/>
      <c r="K6" s="70">
        <v>5</v>
      </c>
      <c r="L6" s="61"/>
      <c r="M6" s="33"/>
      <c r="N6" s="27"/>
      <c r="O6" s="27"/>
      <c r="P6" s="27">
        <f>IF(MONTH(D11)&lt;5,1,2)</f>
        <v>1</v>
      </c>
      <c r="Q6" s="27"/>
      <c r="R6" s="61"/>
    </row>
    <row r="7" spans="1:18" ht="18" customHeight="1">
      <c r="A7" s="58"/>
      <c r="B7" s="81" t="s">
        <v>34</v>
      </c>
      <c r="C7" s="82"/>
      <c r="D7" s="83"/>
      <c r="E7" s="50"/>
      <c r="F7" s="50"/>
      <c r="G7" s="86" t="s">
        <v>33</v>
      </c>
      <c r="H7" s="87"/>
      <c r="I7" s="30"/>
      <c r="J7" s="55"/>
      <c r="K7" s="70"/>
      <c r="L7" s="61"/>
      <c r="M7" s="33"/>
      <c r="N7" s="27"/>
      <c r="O7" s="27"/>
      <c r="P7" s="27"/>
      <c r="Q7" s="27"/>
      <c r="R7" s="61"/>
    </row>
    <row r="8" spans="1:18" ht="18" customHeight="1">
      <c r="A8" s="58"/>
      <c r="B8" s="77" t="s">
        <v>56</v>
      </c>
      <c r="C8" s="78"/>
      <c r="D8" s="68">
        <v>5</v>
      </c>
      <c r="E8" s="50"/>
      <c r="F8" s="50"/>
      <c r="G8" s="88"/>
      <c r="H8" s="89"/>
      <c r="I8" s="30"/>
      <c r="J8" s="55"/>
      <c r="K8" s="27"/>
      <c r="L8" s="61"/>
      <c r="M8" s="33"/>
      <c r="N8" s="27"/>
      <c r="O8" s="27"/>
      <c r="P8" s="27">
        <f>VLOOKUP(D13,L13:$M$17,2,0)</f>
        <v>12</v>
      </c>
      <c r="Q8" s="27"/>
      <c r="R8" s="61"/>
    </row>
    <row r="9" spans="1:18" ht="18" customHeight="1">
      <c r="A9" s="58"/>
      <c r="B9" s="77" t="s">
        <v>18</v>
      </c>
      <c r="C9" s="78"/>
      <c r="D9" s="12">
        <v>0</v>
      </c>
      <c r="E9" s="50"/>
      <c r="F9" s="50"/>
      <c r="G9" s="15" t="s">
        <v>0</v>
      </c>
      <c r="H9" s="12"/>
      <c r="I9" s="30"/>
      <c r="J9" s="56"/>
      <c r="K9" s="27">
        <v>0.225</v>
      </c>
      <c r="L9" s="61"/>
      <c r="M9" s="33"/>
      <c r="N9" s="27"/>
      <c r="O9" s="27"/>
      <c r="P9" s="27" t="s">
        <v>19</v>
      </c>
      <c r="Q9" s="27"/>
      <c r="R9" s="61"/>
    </row>
    <row r="10" spans="1:18" ht="18" customHeight="1">
      <c r="A10" s="58"/>
      <c r="B10" s="79" t="s">
        <v>1</v>
      </c>
      <c r="C10" s="80"/>
      <c r="D10" s="9">
        <v>0</v>
      </c>
      <c r="E10" s="50"/>
      <c r="F10" s="50"/>
      <c r="G10" s="90" t="s">
        <v>35</v>
      </c>
      <c r="H10" s="92"/>
      <c r="I10" s="30"/>
      <c r="J10" s="55"/>
      <c r="K10" s="27">
        <v>0.245</v>
      </c>
      <c r="L10" s="61"/>
      <c r="M10" s="33"/>
      <c r="N10" s="27"/>
      <c r="O10" s="27"/>
      <c r="P10" s="27" t="s">
        <v>20</v>
      </c>
      <c r="Q10" s="27"/>
      <c r="R10" s="61"/>
    </row>
    <row r="11" spans="1:18" ht="18" customHeight="1">
      <c r="A11" s="58"/>
      <c r="B11" s="79" t="s">
        <v>14</v>
      </c>
      <c r="C11" s="80"/>
      <c r="D11" s="24">
        <v>0</v>
      </c>
      <c r="E11" s="50"/>
      <c r="F11" s="50"/>
      <c r="G11" s="91"/>
      <c r="H11" s="93"/>
      <c r="I11" s="30"/>
      <c r="J11" s="55"/>
      <c r="L11" s="61"/>
      <c r="M11" s="62"/>
      <c r="N11" s="61"/>
      <c r="O11" s="61"/>
      <c r="P11" s="61"/>
      <c r="Q11" s="61"/>
      <c r="R11" s="61"/>
    </row>
    <row r="12" spans="1:18" ht="18" customHeight="1">
      <c r="A12" s="58"/>
      <c r="B12" s="77" t="s">
        <v>36</v>
      </c>
      <c r="C12" s="78"/>
      <c r="D12" s="10">
        <v>0</v>
      </c>
      <c r="E12" s="50"/>
      <c r="F12" s="50"/>
      <c r="G12" s="15" t="s">
        <v>52</v>
      </c>
      <c r="H12" s="12"/>
      <c r="I12" s="30"/>
      <c r="J12" s="55"/>
      <c r="L12" s="61"/>
      <c r="M12" s="62"/>
      <c r="N12" s="61"/>
      <c r="O12" s="61"/>
      <c r="P12" s="61"/>
      <c r="Q12" s="61"/>
      <c r="R12" s="61"/>
    </row>
    <row r="13" spans="1:18" ht="18" customHeight="1" thickBot="1">
      <c r="A13" s="52"/>
      <c r="B13" s="79" t="s">
        <v>32</v>
      </c>
      <c r="C13" s="80"/>
      <c r="D13" s="11" t="s">
        <v>8</v>
      </c>
      <c r="E13" s="50"/>
      <c r="F13" s="50"/>
      <c r="G13" s="16" t="s">
        <v>53</v>
      </c>
      <c r="H13" s="14"/>
      <c r="I13" s="30"/>
      <c r="J13" s="55"/>
      <c r="L13" s="27" t="s">
        <v>48</v>
      </c>
      <c r="M13" s="33">
        <v>52</v>
      </c>
      <c r="N13" s="27">
        <v>7</v>
      </c>
      <c r="O13" s="27"/>
      <c r="P13" s="27"/>
      <c r="Q13" s="27"/>
      <c r="R13" s="27"/>
    </row>
    <row r="14" spans="1:18" ht="18" customHeight="1">
      <c r="A14" s="52"/>
      <c r="B14" s="77" t="s">
        <v>16</v>
      </c>
      <c r="C14" s="78"/>
      <c r="D14" s="8" t="s">
        <v>19</v>
      </c>
      <c r="E14" s="50"/>
      <c r="F14" s="50"/>
      <c r="G14" s="50"/>
      <c r="H14" s="50"/>
      <c r="I14" s="30"/>
      <c r="J14" s="55"/>
      <c r="K14" s="7"/>
      <c r="L14" s="27" t="s">
        <v>49</v>
      </c>
      <c r="M14" s="33">
        <f>360/15</f>
        <v>24</v>
      </c>
      <c r="N14" s="27">
        <v>15</v>
      </c>
      <c r="O14" s="27"/>
      <c r="P14" s="27"/>
      <c r="Q14" s="27"/>
      <c r="R14" s="27"/>
    </row>
    <row r="15" spans="1:18" ht="18" customHeight="1" thickBot="1">
      <c r="A15" s="52"/>
      <c r="B15" s="94" t="str">
        <f>IF($D$14="cuota fija","Valor cuota",0)</f>
        <v>Valor cuota</v>
      </c>
      <c r="C15" s="95"/>
      <c r="D15" s="14">
        <v>0</v>
      </c>
      <c r="E15" s="50"/>
      <c r="F15" s="50"/>
      <c r="G15" s="50"/>
      <c r="H15" s="50"/>
      <c r="I15" s="30"/>
      <c r="J15" s="55"/>
      <c r="L15" s="27" t="s">
        <v>8</v>
      </c>
      <c r="M15" s="33">
        <v>12</v>
      </c>
      <c r="N15" s="27">
        <v>30</v>
      </c>
      <c r="O15" s="27"/>
      <c r="P15" s="27"/>
      <c r="Q15" s="27"/>
      <c r="R15" s="27"/>
    </row>
    <row r="16" spans="1:18" ht="18" customHeight="1" thickBot="1">
      <c r="A16" s="52"/>
      <c r="B16" s="50"/>
      <c r="C16" s="50"/>
      <c r="D16" s="50"/>
      <c r="E16" s="50"/>
      <c r="F16" s="50"/>
      <c r="G16" s="50"/>
      <c r="H16" s="50"/>
      <c r="I16" s="30"/>
      <c r="J16" s="55"/>
      <c r="L16" s="27" t="s">
        <v>37</v>
      </c>
      <c r="M16" s="33">
        <v>6</v>
      </c>
      <c r="N16" s="27">
        <v>60</v>
      </c>
      <c r="O16" s="27"/>
      <c r="P16" s="27"/>
      <c r="Q16" s="27"/>
      <c r="R16" s="27"/>
    </row>
    <row r="17" spans="1:18" ht="15">
      <c r="A17" s="52"/>
      <c r="B17" s="50"/>
      <c r="C17" s="50"/>
      <c r="D17" s="50"/>
      <c r="E17" s="50"/>
      <c r="F17" s="50"/>
      <c r="G17" s="81" t="s">
        <v>38</v>
      </c>
      <c r="H17" s="83"/>
      <c r="I17" s="50"/>
      <c r="J17" s="55"/>
      <c r="L17" s="27" t="s">
        <v>9</v>
      </c>
      <c r="M17" s="33">
        <v>4</v>
      </c>
      <c r="N17" s="27">
        <v>90</v>
      </c>
      <c r="O17" s="27"/>
      <c r="P17" s="27"/>
      <c r="Q17" s="27"/>
      <c r="R17" s="27"/>
    </row>
    <row r="18" spans="1:18" ht="16.5" thickBot="1">
      <c r="A18" s="52"/>
      <c r="B18" s="50"/>
      <c r="C18" s="50"/>
      <c r="D18" s="50"/>
      <c r="E18" s="50"/>
      <c r="F18" s="50"/>
      <c r="G18" s="13" t="s">
        <v>39</v>
      </c>
      <c r="H18" s="14">
        <v>0</v>
      </c>
      <c r="I18" s="50"/>
      <c r="J18" s="55"/>
      <c r="L18" s="27" t="s">
        <v>46</v>
      </c>
      <c r="M18" s="33">
        <v>3</v>
      </c>
      <c r="N18" s="27">
        <v>120</v>
      </c>
      <c r="O18" s="27"/>
      <c r="P18" s="27"/>
      <c r="Q18" s="27"/>
      <c r="R18" s="27"/>
    </row>
    <row r="19" spans="1:18" ht="15" thickBot="1">
      <c r="A19" s="52"/>
      <c r="B19" s="50"/>
      <c r="C19" s="50"/>
      <c r="D19" s="50"/>
      <c r="E19" s="50"/>
      <c r="F19" s="50"/>
      <c r="G19" s="50"/>
      <c r="H19" s="50"/>
      <c r="I19" s="50"/>
      <c r="J19" s="55"/>
      <c r="L19" s="27" t="s">
        <v>10</v>
      </c>
      <c r="M19" s="33">
        <v>2</v>
      </c>
      <c r="N19" s="27">
        <v>180</v>
      </c>
      <c r="O19" s="27"/>
      <c r="P19" s="27"/>
      <c r="Q19" s="27"/>
      <c r="R19" s="27"/>
    </row>
    <row r="20" spans="1:18" ht="18.75" customHeight="1">
      <c r="A20" s="52"/>
      <c r="B20" s="84" t="s">
        <v>5</v>
      </c>
      <c r="C20" s="85"/>
      <c r="D20" s="1" t="e">
        <f>IF(IF(D14="cuota fija",$K$28,$W$28)&lt;0,0,IF(D14="cuota fija",$K$28,$W$28))</f>
        <v>#NUM!</v>
      </c>
      <c r="E20" s="50"/>
      <c r="F20" s="50"/>
      <c r="G20" s="50"/>
      <c r="H20" s="50"/>
      <c r="I20" s="67"/>
      <c r="J20" s="55"/>
      <c r="L20" s="27" t="s">
        <v>47</v>
      </c>
      <c r="M20" s="33">
        <v>1</v>
      </c>
      <c r="N20" s="27">
        <v>360</v>
      </c>
      <c r="O20" s="27"/>
      <c r="P20" s="27"/>
      <c r="Q20" s="27"/>
      <c r="R20" s="27"/>
    </row>
    <row r="21" spans="1:18" ht="18.75" customHeight="1">
      <c r="A21" s="52"/>
      <c r="B21" s="72" t="s">
        <v>6</v>
      </c>
      <c r="C21" s="73"/>
      <c r="D21" s="3">
        <f>IF(D11&gt;PARAMETRIZACION!$D$8,VLOOKUP('Tasa Efectiva'!$M$5,PARAMETRIZACION!$A$11:$D$13,4),VLOOKUP('Tasa Efectiva'!$M$5,PARAMETRIZACION!$A$4:$D$6,4))</f>
        <v>0.339</v>
      </c>
      <c r="E21" s="50"/>
      <c r="F21" s="50"/>
      <c r="G21" s="50"/>
      <c r="H21" s="50"/>
      <c r="I21" s="50"/>
      <c r="J21" s="55"/>
      <c r="L21" s="27"/>
      <c r="M21" s="33"/>
      <c r="N21" s="27"/>
      <c r="O21" s="27"/>
      <c r="P21" s="27"/>
      <c r="Q21" s="27"/>
      <c r="R21" s="27"/>
    </row>
    <row r="22" spans="1:10" ht="18.75" customHeight="1">
      <c r="A22" s="52"/>
      <c r="B22" s="72" t="s">
        <v>7</v>
      </c>
      <c r="C22" s="73"/>
      <c r="D22" s="4" t="e">
        <f>IF(D20&gt;D21,"SOBRE","DENTRO")</f>
        <v>#NUM!</v>
      </c>
      <c r="E22" s="50"/>
      <c r="F22" s="50"/>
      <c r="G22" s="50"/>
      <c r="H22" s="50"/>
      <c r="I22" s="50"/>
      <c r="J22" s="55"/>
    </row>
    <row r="23" spans="1:10" ht="18.75" customHeight="1">
      <c r="A23" s="52"/>
      <c r="B23" s="72" t="s">
        <v>55</v>
      </c>
      <c r="C23" s="73"/>
      <c r="D23" s="3">
        <f>+IF(OR(D8=1,D8=2),K9,K10)</f>
        <v>0.245</v>
      </c>
      <c r="E23" s="50"/>
      <c r="F23" s="50"/>
      <c r="G23" s="50"/>
      <c r="H23" s="50"/>
      <c r="I23" s="50"/>
      <c r="J23" s="55"/>
    </row>
    <row r="24" spans="1:18" ht="18.75" customHeight="1" thickBot="1">
      <c r="A24" s="52"/>
      <c r="B24" s="75" t="s">
        <v>54</v>
      </c>
      <c r="C24" s="76"/>
      <c r="D24" s="5" t="e">
        <f>IF(D20&gt;D23,"SOBRE","DENTRO")</f>
        <v>#NUM!</v>
      </c>
      <c r="E24" s="50"/>
      <c r="F24" s="50"/>
      <c r="G24" s="50"/>
      <c r="H24" s="50"/>
      <c r="I24" s="50"/>
      <c r="J24" s="55"/>
      <c r="R24" s="66"/>
    </row>
    <row r="25" spans="1:18" ht="15" thickBot="1">
      <c r="A25" s="53"/>
      <c r="B25" s="51"/>
      <c r="C25" s="51"/>
      <c r="D25" s="51"/>
      <c r="E25" s="51"/>
      <c r="F25" s="51"/>
      <c r="G25" s="51"/>
      <c r="H25" s="51"/>
      <c r="I25" s="51"/>
      <c r="J25" s="54"/>
      <c r="R25" s="66"/>
    </row>
    <row r="26" spans="2:22" ht="19.5" customHeight="1">
      <c r="B26" s="2"/>
      <c r="C26" s="2"/>
      <c r="D26" s="2"/>
      <c r="E26" s="6"/>
      <c r="F26" s="2"/>
      <c r="G26" s="2"/>
      <c r="H26" s="2"/>
      <c r="I26" s="2"/>
      <c r="N26" s="42"/>
      <c r="O26" s="42"/>
      <c r="P26" s="42"/>
      <c r="Q26" s="42"/>
      <c r="R26" s="42"/>
      <c r="S26" s="42"/>
      <c r="T26" s="42"/>
      <c r="U26" s="42"/>
      <c r="V26" s="42"/>
    </row>
    <row r="27" spans="2:22" ht="9" customHeight="1">
      <c r="B27" s="74" t="s">
        <v>43</v>
      </c>
      <c r="C27" s="74"/>
      <c r="D27" s="74"/>
      <c r="E27" s="6"/>
      <c r="F27" s="2"/>
      <c r="G27" s="2"/>
      <c r="H27" s="2"/>
      <c r="I27" s="2"/>
      <c r="N27" s="42"/>
      <c r="O27" s="42"/>
      <c r="P27" s="42"/>
      <c r="Q27" s="42"/>
      <c r="R27" s="42"/>
      <c r="S27" s="42"/>
      <c r="T27" s="42"/>
      <c r="U27" s="42"/>
      <c r="V27" s="42"/>
    </row>
    <row r="28" spans="2:23" ht="17.25" customHeight="1">
      <c r="B28" s="74"/>
      <c r="C28" s="74"/>
      <c r="D28" s="74"/>
      <c r="E28" s="2"/>
      <c r="F28" s="2"/>
      <c r="G28" s="2"/>
      <c r="H28" s="2"/>
      <c r="J28" s="46" t="s">
        <v>51</v>
      </c>
      <c r="K28" s="47" t="e">
        <f>((1+($K$29*(VLOOKUP($D$13,L13:N20,3,0)/360)))^(360/(VLOOKUP($D$13,$L$13:$N$20,3,0))))-1</f>
        <v>#NUM!</v>
      </c>
      <c r="M28" s="45" t="s">
        <v>42</v>
      </c>
      <c r="N28" s="42"/>
      <c r="O28" s="42"/>
      <c r="P28" s="42"/>
      <c r="Q28" s="42"/>
      <c r="R28" s="42"/>
      <c r="S28" s="42"/>
      <c r="T28" s="42"/>
      <c r="V28" s="46" t="s">
        <v>51</v>
      </c>
      <c r="W28" s="47" t="e">
        <f>((1+($W$29*(VLOOKUP($D$13,$L$13:$N$20,3,0)/360)))^(360/(VLOOKUP($D$13,$L$13:$N$20,3,0))))-1</f>
        <v>#NUM!</v>
      </c>
    </row>
    <row r="29" spans="1:23" ht="20.25" customHeight="1">
      <c r="A29" s="17"/>
      <c r="B29" s="74"/>
      <c r="C29" s="74"/>
      <c r="D29" s="74"/>
      <c r="E29" s="28">
        <f>SUM(E32:E212)</f>
        <v>0</v>
      </c>
      <c r="F29" s="28">
        <f>SUM(F32:F212)</f>
        <v>0</v>
      </c>
      <c r="G29" s="29">
        <f>G30+H29</f>
        <v>0</v>
      </c>
      <c r="H29" s="28">
        <f>SUM(H32:H92)</f>
        <v>0</v>
      </c>
      <c r="J29" s="46" t="s">
        <v>50</v>
      </c>
      <c r="K29" s="47" t="e">
        <f>K30*VLOOKUP($D$13,$L$13:$M$20,2,0)</f>
        <v>#NUM!</v>
      </c>
      <c r="M29" s="42"/>
      <c r="N29" s="42"/>
      <c r="O29" s="42"/>
      <c r="P29" s="42"/>
      <c r="Q29" s="42"/>
      <c r="R29" s="42"/>
      <c r="S29" s="42"/>
      <c r="T29" s="42"/>
      <c r="V29" s="46" t="s">
        <v>50</v>
      </c>
      <c r="W29" s="47" t="e">
        <f>W30*VLOOKUP($D$13,$L$13:$M$20,2,0)</f>
        <v>#NUM!</v>
      </c>
    </row>
    <row r="30" spans="1:23" ht="18.75">
      <c r="A30" s="17"/>
      <c r="B30" s="18"/>
      <c r="C30" s="18"/>
      <c r="E30" s="28"/>
      <c r="F30" s="28"/>
      <c r="G30" s="29">
        <f>MAX(G32:G212)</f>
        <v>0</v>
      </c>
      <c r="J30" s="46" t="str">
        <f>CONCATENATE("TIR ",D13)</f>
        <v>TIR Mensual</v>
      </c>
      <c r="K30" s="48" t="e">
        <f>IRR(J32:J212)</f>
        <v>#NUM!</v>
      </c>
      <c r="M30" s="42"/>
      <c r="V30" s="46" t="str">
        <f>CONCATENATE("TIR ",$D$13)</f>
        <v>TIR Mensual</v>
      </c>
      <c r="W30" s="48" t="e">
        <f>IRR(V32:V212)</f>
        <v>#NUM!</v>
      </c>
    </row>
    <row r="31" spans="1:22" ht="32.25" customHeight="1">
      <c r="A31" s="20" t="s">
        <v>3</v>
      </c>
      <c r="B31" s="20" t="s">
        <v>2</v>
      </c>
      <c r="C31" s="20" t="s">
        <v>15</v>
      </c>
      <c r="D31" s="20" t="s">
        <v>40</v>
      </c>
      <c r="E31" s="20" t="s">
        <v>27</v>
      </c>
      <c r="F31" s="20" t="s">
        <v>4</v>
      </c>
      <c r="G31" s="20" t="s">
        <v>0</v>
      </c>
      <c r="H31" s="20" t="s">
        <v>41</v>
      </c>
      <c r="I31" s="20" t="s">
        <v>45</v>
      </c>
      <c r="J31" s="20" t="s">
        <v>28</v>
      </c>
      <c r="K31" s="43"/>
      <c r="M31" s="20" t="s">
        <v>3</v>
      </c>
      <c r="N31" s="20" t="s">
        <v>2</v>
      </c>
      <c r="O31" s="20" t="s">
        <v>15</v>
      </c>
      <c r="P31" s="20" t="s">
        <v>40</v>
      </c>
      <c r="Q31" s="20" t="s">
        <v>27</v>
      </c>
      <c r="R31" s="20" t="s">
        <v>4</v>
      </c>
      <c r="S31" s="20" t="s">
        <v>0</v>
      </c>
      <c r="T31" s="20" t="s">
        <v>41</v>
      </c>
      <c r="U31" s="20" t="s">
        <v>44</v>
      </c>
      <c r="V31" s="20" t="s">
        <v>28</v>
      </c>
    </row>
    <row r="32" spans="1:22" ht="12.75">
      <c r="A32" s="31">
        <v>0</v>
      </c>
      <c r="B32" s="49">
        <f>$D$11</f>
        <v>0</v>
      </c>
      <c r="C32" s="21"/>
      <c r="D32" s="21"/>
      <c r="E32" s="21"/>
      <c r="F32" s="21">
        <f>IF(A32=0,0,IF(A32=$D$12,D32+E32+H32,$D$15))</f>
        <v>0</v>
      </c>
      <c r="G32" s="21">
        <f>$H$9</f>
        <v>0</v>
      </c>
      <c r="H32" s="21"/>
      <c r="I32" s="21">
        <f>IF(K32&lt;$H$30,F32,0)</f>
        <v>0</v>
      </c>
      <c r="J32" s="22">
        <f>-$D$9+$H$9+$H$12+$H$13</f>
        <v>0</v>
      </c>
      <c r="K32" s="44"/>
      <c r="M32" s="31">
        <v>0</v>
      </c>
      <c r="N32" s="49">
        <f>$D$11</f>
        <v>0</v>
      </c>
      <c r="O32" s="21"/>
      <c r="P32" s="21"/>
      <c r="Q32" s="21"/>
      <c r="R32" s="21">
        <f>IF(M32=0,0,IF(M32=$D$12,P32+Q32+T32,$D$15))</f>
        <v>0</v>
      </c>
      <c r="S32" s="21">
        <f>$H$9</f>
        <v>0</v>
      </c>
      <c r="T32" s="21"/>
      <c r="U32" s="21">
        <f>IF(W32&lt;$H$30,R32,0)</f>
        <v>0</v>
      </c>
      <c r="V32" s="22">
        <f>-$D$9+$H$9+$H$12+$H$13</f>
        <v>0</v>
      </c>
    </row>
    <row r="33" spans="1:22" ht="12.75">
      <c r="A33" s="31">
        <v>1</v>
      </c>
      <c r="B33" s="25"/>
      <c r="C33" s="21">
        <f>$D$9</f>
        <v>0</v>
      </c>
      <c r="D33" s="21">
        <f>IF(A33=$D$12,C33,F33-H33-E33)</f>
        <v>0</v>
      </c>
      <c r="E33" s="21">
        <f aca="true" t="shared" si="0" ref="E33:E64">ROUND(C33*($D$10/360)*(B33-B32),2)</f>
        <v>0</v>
      </c>
      <c r="F33" s="21">
        <f aca="true" t="shared" si="1" ref="F33:F91">IF(A33=0,0,IF(A33=$D$12,D33+E33+H33,$D$15))</f>
        <v>0</v>
      </c>
      <c r="G33" s="21">
        <f aca="true" t="shared" si="2" ref="G33:G64">IF(A33=0,0,G32*(1+(($H$10/360)*(B33-B32))))</f>
        <v>0</v>
      </c>
      <c r="H33" s="21">
        <f aca="true" t="shared" si="3" ref="H33:H64">IF(A33&lt;&gt;0,$H$18,0)</f>
        <v>0</v>
      </c>
      <c r="I33" s="21">
        <f>IF(($G$29-SUM(I34:I92))&gt;F33,F33,$G$29-SUM(I34:I92))</f>
        <v>0</v>
      </c>
      <c r="J33" s="23">
        <f aca="true" t="shared" si="4" ref="J33:J39">F33-I33</f>
        <v>0</v>
      </c>
      <c r="M33" s="31">
        <v>1</v>
      </c>
      <c r="N33" s="25"/>
      <c r="O33" s="26"/>
      <c r="P33" s="26"/>
      <c r="Q33" s="26"/>
      <c r="R33" s="26">
        <f>+P33+Q33</f>
        <v>0</v>
      </c>
      <c r="S33" s="21">
        <f aca="true" t="shared" si="5" ref="S33:S64">IF(M33=0,0,S32*(1+(($H$10/360)*(N33-N32))))</f>
        <v>0</v>
      </c>
      <c r="T33" s="21">
        <f aca="true" t="shared" si="6" ref="T33:T64">IF(M33&lt;&gt;0,$H$18,0)</f>
        <v>0</v>
      </c>
      <c r="U33" s="21">
        <f>IF(($G$29-SUM(U34:U92))&gt;R33,R33,$G$29-SUM(U34:U92))</f>
        <v>0</v>
      </c>
      <c r="V33" s="23">
        <f aca="true" t="shared" si="7" ref="V33:V38">R33-U33</f>
        <v>0</v>
      </c>
    </row>
    <row r="34" spans="1:22" ht="12.75">
      <c r="A34" s="31">
        <f aca="true" t="shared" si="8" ref="A34:A46">IF(A33=0,0,IF(A33&gt;=$D$12,0,A33+1))</f>
        <v>0</v>
      </c>
      <c r="B34" s="25"/>
      <c r="C34" s="21">
        <f aca="true" t="shared" si="9" ref="C34:C65">IF(A34=0,0,IF((C33-D33)&lt;0,0,C33-D33))</f>
        <v>0</v>
      </c>
      <c r="D34" s="21">
        <f aca="true" t="shared" si="10" ref="D34:D64">IF(A34=$D$12,C34,F34-H34-E34)</f>
        <v>0</v>
      </c>
      <c r="E34" s="21">
        <f t="shared" si="0"/>
        <v>0</v>
      </c>
      <c r="F34" s="21">
        <f t="shared" si="1"/>
        <v>0</v>
      </c>
      <c r="G34" s="21">
        <f t="shared" si="2"/>
        <v>0</v>
      </c>
      <c r="H34" s="21">
        <f t="shared" si="3"/>
        <v>0</v>
      </c>
      <c r="I34" s="21">
        <f aca="true" t="shared" si="11" ref="I34:I92">IF(($G$29-SUM(I35:I93))&gt;F34,F34,$G$29-SUM(I35:I93))</f>
        <v>0</v>
      </c>
      <c r="J34" s="23">
        <f t="shared" si="4"/>
        <v>0</v>
      </c>
      <c r="M34" s="31">
        <f aca="true" t="shared" si="12" ref="M34:M98">IF(M33=0,0,IF(M33&gt;=$D$12,0,M33+1))</f>
        <v>0</v>
      </c>
      <c r="N34" s="25"/>
      <c r="O34" s="26"/>
      <c r="P34" s="26"/>
      <c r="Q34" s="26"/>
      <c r="R34" s="26">
        <f aca="true" t="shared" si="13" ref="R34:R68">+P34+Q34</f>
        <v>0</v>
      </c>
      <c r="S34" s="21">
        <f t="shared" si="5"/>
        <v>0</v>
      </c>
      <c r="T34" s="21">
        <f t="shared" si="6"/>
        <v>0</v>
      </c>
      <c r="U34" s="21">
        <f aca="true" t="shared" si="14" ref="U34:U92">IF(($G$29-SUM(U35:U93))&gt;R34,R34,$G$29-SUM(U35:U93))</f>
        <v>0</v>
      </c>
      <c r="V34" s="23">
        <f t="shared" si="7"/>
        <v>0</v>
      </c>
    </row>
    <row r="35" spans="1:22" ht="12.75">
      <c r="A35" s="31">
        <f t="shared" si="8"/>
        <v>0</v>
      </c>
      <c r="B35" s="25"/>
      <c r="C35" s="21">
        <f t="shared" si="9"/>
        <v>0</v>
      </c>
      <c r="D35" s="21">
        <f t="shared" si="10"/>
        <v>0</v>
      </c>
      <c r="E35" s="21">
        <f t="shared" si="0"/>
        <v>0</v>
      </c>
      <c r="F35" s="21">
        <f t="shared" si="1"/>
        <v>0</v>
      </c>
      <c r="G35" s="21">
        <f t="shared" si="2"/>
        <v>0</v>
      </c>
      <c r="H35" s="21">
        <f t="shared" si="3"/>
        <v>0</v>
      </c>
      <c r="I35" s="21">
        <f t="shared" si="11"/>
        <v>0</v>
      </c>
      <c r="J35" s="23">
        <f t="shared" si="4"/>
        <v>0</v>
      </c>
      <c r="M35" s="31">
        <f t="shared" si="12"/>
        <v>0</v>
      </c>
      <c r="N35" s="25"/>
      <c r="O35" s="26"/>
      <c r="P35" s="26"/>
      <c r="Q35" s="26"/>
      <c r="R35" s="26">
        <f t="shared" si="13"/>
        <v>0</v>
      </c>
      <c r="S35" s="21">
        <f t="shared" si="5"/>
        <v>0</v>
      </c>
      <c r="T35" s="21">
        <f t="shared" si="6"/>
        <v>0</v>
      </c>
      <c r="U35" s="21">
        <f t="shared" si="14"/>
        <v>0</v>
      </c>
      <c r="V35" s="23">
        <f t="shared" si="7"/>
        <v>0</v>
      </c>
    </row>
    <row r="36" spans="1:22" ht="12.75">
      <c r="A36" s="31">
        <f t="shared" si="8"/>
        <v>0</v>
      </c>
      <c r="B36" s="25"/>
      <c r="C36" s="21">
        <f t="shared" si="9"/>
        <v>0</v>
      </c>
      <c r="D36" s="21">
        <f t="shared" si="10"/>
        <v>0</v>
      </c>
      <c r="E36" s="21">
        <f t="shared" si="0"/>
        <v>0</v>
      </c>
      <c r="F36" s="21">
        <f t="shared" si="1"/>
        <v>0</v>
      </c>
      <c r="G36" s="21">
        <f t="shared" si="2"/>
        <v>0</v>
      </c>
      <c r="H36" s="21">
        <f t="shared" si="3"/>
        <v>0</v>
      </c>
      <c r="I36" s="21">
        <f t="shared" si="11"/>
        <v>0</v>
      </c>
      <c r="J36" s="23">
        <f t="shared" si="4"/>
        <v>0</v>
      </c>
      <c r="M36" s="31">
        <f t="shared" si="12"/>
        <v>0</v>
      </c>
      <c r="N36" s="25"/>
      <c r="O36" s="26"/>
      <c r="P36" s="26"/>
      <c r="Q36" s="26"/>
      <c r="R36" s="26">
        <f t="shared" si="13"/>
        <v>0</v>
      </c>
      <c r="S36" s="21">
        <f t="shared" si="5"/>
        <v>0</v>
      </c>
      <c r="T36" s="21">
        <f t="shared" si="6"/>
        <v>0</v>
      </c>
      <c r="U36" s="21">
        <f t="shared" si="14"/>
        <v>0</v>
      </c>
      <c r="V36" s="23">
        <f t="shared" si="7"/>
        <v>0</v>
      </c>
    </row>
    <row r="37" spans="1:22" ht="12.75">
      <c r="A37" s="31">
        <f t="shared" si="8"/>
        <v>0</v>
      </c>
      <c r="B37" s="25"/>
      <c r="C37" s="21">
        <f t="shared" si="9"/>
        <v>0</v>
      </c>
      <c r="D37" s="21">
        <f t="shared" si="10"/>
        <v>0</v>
      </c>
      <c r="E37" s="21">
        <f t="shared" si="0"/>
        <v>0</v>
      </c>
      <c r="F37" s="21">
        <f t="shared" si="1"/>
        <v>0</v>
      </c>
      <c r="G37" s="21">
        <f t="shared" si="2"/>
        <v>0</v>
      </c>
      <c r="H37" s="21">
        <f t="shared" si="3"/>
        <v>0</v>
      </c>
      <c r="I37" s="21">
        <f t="shared" si="11"/>
        <v>0</v>
      </c>
      <c r="J37" s="23">
        <f t="shared" si="4"/>
        <v>0</v>
      </c>
      <c r="M37" s="31">
        <f t="shared" si="12"/>
        <v>0</v>
      </c>
      <c r="N37" s="25"/>
      <c r="O37" s="26"/>
      <c r="P37" s="26"/>
      <c r="Q37" s="26"/>
      <c r="R37" s="26">
        <f t="shared" si="13"/>
        <v>0</v>
      </c>
      <c r="S37" s="21">
        <f t="shared" si="5"/>
        <v>0</v>
      </c>
      <c r="T37" s="21">
        <f t="shared" si="6"/>
        <v>0</v>
      </c>
      <c r="U37" s="21">
        <f t="shared" si="14"/>
        <v>0</v>
      </c>
      <c r="V37" s="23">
        <f t="shared" si="7"/>
        <v>0</v>
      </c>
    </row>
    <row r="38" spans="1:22" ht="12.75">
      <c r="A38" s="31">
        <f t="shared" si="8"/>
        <v>0</v>
      </c>
      <c r="B38" s="25"/>
      <c r="C38" s="21">
        <f t="shared" si="9"/>
        <v>0</v>
      </c>
      <c r="D38" s="21">
        <f t="shared" si="10"/>
        <v>0</v>
      </c>
      <c r="E38" s="21">
        <f t="shared" si="0"/>
        <v>0</v>
      </c>
      <c r="F38" s="21">
        <f t="shared" si="1"/>
        <v>0</v>
      </c>
      <c r="G38" s="21">
        <f t="shared" si="2"/>
        <v>0</v>
      </c>
      <c r="H38" s="21">
        <f t="shared" si="3"/>
        <v>0</v>
      </c>
      <c r="I38" s="21">
        <f t="shared" si="11"/>
        <v>0</v>
      </c>
      <c r="J38" s="23">
        <f t="shared" si="4"/>
        <v>0</v>
      </c>
      <c r="M38" s="31">
        <f t="shared" si="12"/>
        <v>0</v>
      </c>
      <c r="N38" s="25"/>
      <c r="O38" s="26"/>
      <c r="P38" s="26"/>
      <c r="Q38" s="26"/>
      <c r="R38" s="26">
        <f t="shared" si="13"/>
        <v>0</v>
      </c>
      <c r="S38" s="21">
        <f t="shared" si="5"/>
        <v>0</v>
      </c>
      <c r="T38" s="21">
        <f t="shared" si="6"/>
        <v>0</v>
      </c>
      <c r="U38" s="21">
        <f t="shared" si="14"/>
        <v>0</v>
      </c>
      <c r="V38" s="23">
        <f t="shared" si="7"/>
        <v>0</v>
      </c>
    </row>
    <row r="39" spans="1:22" ht="12.75">
      <c r="A39" s="31">
        <f t="shared" si="8"/>
        <v>0</v>
      </c>
      <c r="B39" s="25"/>
      <c r="C39" s="21">
        <f t="shared" si="9"/>
        <v>0</v>
      </c>
      <c r="D39" s="21">
        <f t="shared" si="10"/>
        <v>0</v>
      </c>
      <c r="E39" s="21">
        <f t="shared" si="0"/>
        <v>0</v>
      </c>
      <c r="F39" s="21">
        <f t="shared" si="1"/>
        <v>0</v>
      </c>
      <c r="G39" s="21">
        <f t="shared" si="2"/>
        <v>0</v>
      </c>
      <c r="H39" s="21">
        <f t="shared" si="3"/>
        <v>0</v>
      </c>
      <c r="I39" s="21">
        <f t="shared" si="11"/>
        <v>0</v>
      </c>
      <c r="J39" s="23">
        <f t="shared" si="4"/>
        <v>0</v>
      </c>
      <c r="M39" s="31">
        <f t="shared" si="12"/>
        <v>0</v>
      </c>
      <c r="N39" s="25"/>
      <c r="O39" s="26"/>
      <c r="P39" s="26"/>
      <c r="Q39" s="26"/>
      <c r="R39" s="26">
        <f t="shared" si="13"/>
        <v>0</v>
      </c>
      <c r="S39" s="21">
        <f t="shared" si="5"/>
        <v>0</v>
      </c>
      <c r="T39" s="21">
        <f t="shared" si="6"/>
        <v>0</v>
      </c>
      <c r="U39" s="21">
        <f t="shared" si="14"/>
        <v>0</v>
      </c>
      <c r="V39" s="23">
        <f>R39-U39</f>
        <v>0</v>
      </c>
    </row>
    <row r="40" spans="1:22" ht="12.75">
      <c r="A40" s="31">
        <f t="shared" si="8"/>
        <v>0</v>
      </c>
      <c r="B40" s="25"/>
      <c r="C40" s="21">
        <f t="shared" si="9"/>
        <v>0</v>
      </c>
      <c r="D40" s="21">
        <f t="shared" si="10"/>
        <v>0</v>
      </c>
      <c r="E40" s="21">
        <f t="shared" si="0"/>
        <v>0</v>
      </c>
      <c r="F40" s="21">
        <f t="shared" si="1"/>
        <v>0</v>
      </c>
      <c r="G40" s="21">
        <f t="shared" si="2"/>
        <v>0</v>
      </c>
      <c r="H40" s="21">
        <f t="shared" si="3"/>
        <v>0</v>
      </c>
      <c r="I40" s="21">
        <f t="shared" si="11"/>
        <v>0</v>
      </c>
      <c r="J40" s="23">
        <f aca="true" t="shared" si="15" ref="J40:J92">F40-I40</f>
        <v>0</v>
      </c>
      <c r="M40" s="31">
        <f t="shared" si="12"/>
        <v>0</v>
      </c>
      <c r="N40" s="25"/>
      <c r="O40" s="26"/>
      <c r="P40" s="26"/>
      <c r="Q40" s="26"/>
      <c r="R40" s="26">
        <f t="shared" si="13"/>
        <v>0</v>
      </c>
      <c r="S40" s="21">
        <f t="shared" si="5"/>
        <v>0</v>
      </c>
      <c r="T40" s="21">
        <f t="shared" si="6"/>
        <v>0</v>
      </c>
      <c r="U40" s="21">
        <f t="shared" si="14"/>
        <v>0</v>
      </c>
      <c r="V40" s="23">
        <f aca="true" t="shared" si="16" ref="V40:V92">R40-U40</f>
        <v>0</v>
      </c>
    </row>
    <row r="41" spans="1:22" ht="12.75">
      <c r="A41" s="31">
        <f t="shared" si="8"/>
        <v>0</v>
      </c>
      <c r="B41" s="25"/>
      <c r="C41" s="21">
        <f t="shared" si="9"/>
        <v>0</v>
      </c>
      <c r="D41" s="21">
        <f t="shared" si="10"/>
        <v>0</v>
      </c>
      <c r="E41" s="21">
        <f t="shared" si="0"/>
        <v>0</v>
      </c>
      <c r="F41" s="21">
        <f t="shared" si="1"/>
        <v>0</v>
      </c>
      <c r="G41" s="21">
        <f t="shared" si="2"/>
        <v>0</v>
      </c>
      <c r="H41" s="21">
        <f t="shared" si="3"/>
        <v>0</v>
      </c>
      <c r="I41" s="21">
        <f t="shared" si="11"/>
        <v>0</v>
      </c>
      <c r="J41" s="23">
        <f t="shared" si="15"/>
        <v>0</v>
      </c>
      <c r="M41" s="31">
        <f t="shared" si="12"/>
        <v>0</v>
      </c>
      <c r="N41" s="25"/>
      <c r="O41" s="26"/>
      <c r="P41" s="26"/>
      <c r="Q41" s="26"/>
      <c r="R41" s="26">
        <f t="shared" si="13"/>
        <v>0</v>
      </c>
      <c r="S41" s="21">
        <f t="shared" si="5"/>
        <v>0</v>
      </c>
      <c r="T41" s="21">
        <f t="shared" si="6"/>
        <v>0</v>
      </c>
      <c r="U41" s="21">
        <f t="shared" si="14"/>
        <v>0</v>
      </c>
      <c r="V41" s="23">
        <f t="shared" si="16"/>
        <v>0</v>
      </c>
    </row>
    <row r="42" spans="1:22" ht="12.75">
      <c r="A42" s="31">
        <f t="shared" si="8"/>
        <v>0</v>
      </c>
      <c r="B42" s="25"/>
      <c r="C42" s="21">
        <f t="shared" si="9"/>
        <v>0</v>
      </c>
      <c r="D42" s="21">
        <f t="shared" si="10"/>
        <v>0</v>
      </c>
      <c r="E42" s="21">
        <f t="shared" si="0"/>
        <v>0</v>
      </c>
      <c r="F42" s="21">
        <f t="shared" si="1"/>
        <v>0</v>
      </c>
      <c r="G42" s="21">
        <f t="shared" si="2"/>
        <v>0</v>
      </c>
      <c r="H42" s="21">
        <f t="shared" si="3"/>
        <v>0</v>
      </c>
      <c r="I42" s="21">
        <f t="shared" si="11"/>
        <v>0</v>
      </c>
      <c r="J42" s="23">
        <f t="shared" si="15"/>
        <v>0</v>
      </c>
      <c r="M42" s="31">
        <f t="shared" si="12"/>
        <v>0</v>
      </c>
      <c r="N42" s="25"/>
      <c r="O42" s="26"/>
      <c r="P42" s="26"/>
      <c r="Q42" s="26"/>
      <c r="R42" s="26">
        <f t="shared" si="13"/>
        <v>0</v>
      </c>
      <c r="S42" s="21">
        <f t="shared" si="5"/>
        <v>0</v>
      </c>
      <c r="T42" s="21">
        <f t="shared" si="6"/>
        <v>0</v>
      </c>
      <c r="U42" s="21">
        <f t="shared" si="14"/>
        <v>0</v>
      </c>
      <c r="V42" s="23">
        <f t="shared" si="16"/>
        <v>0</v>
      </c>
    </row>
    <row r="43" spans="1:22" ht="12.75">
      <c r="A43" s="31">
        <f t="shared" si="8"/>
        <v>0</v>
      </c>
      <c r="B43" s="25"/>
      <c r="C43" s="21">
        <f t="shared" si="9"/>
        <v>0</v>
      </c>
      <c r="D43" s="21">
        <f t="shared" si="10"/>
        <v>0</v>
      </c>
      <c r="E43" s="21">
        <f t="shared" si="0"/>
        <v>0</v>
      </c>
      <c r="F43" s="21">
        <f t="shared" si="1"/>
        <v>0</v>
      </c>
      <c r="G43" s="21">
        <f t="shared" si="2"/>
        <v>0</v>
      </c>
      <c r="H43" s="21">
        <f t="shared" si="3"/>
        <v>0</v>
      </c>
      <c r="I43" s="21">
        <f t="shared" si="11"/>
        <v>0</v>
      </c>
      <c r="J43" s="23">
        <f t="shared" si="15"/>
        <v>0</v>
      </c>
      <c r="M43" s="31">
        <f t="shared" si="12"/>
        <v>0</v>
      </c>
      <c r="N43" s="25"/>
      <c r="O43" s="26"/>
      <c r="P43" s="26"/>
      <c r="Q43" s="26"/>
      <c r="R43" s="26">
        <f t="shared" si="13"/>
        <v>0</v>
      </c>
      <c r="S43" s="21">
        <f t="shared" si="5"/>
        <v>0</v>
      </c>
      <c r="T43" s="21">
        <f t="shared" si="6"/>
        <v>0</v>
      </c>
      <c r="U43" s="21">
        <f t="shared" si="14"/>
        <v>0</v>
      </c>
      <c r="V43" s="23">
        <f t="shared" si="16"/>
        <v>0</v>
      </c>
    </row>
    <row r="44" spans="1:22" ht="12.75">
      <c r="A44" s="31">
        <f t="shared" si="8"/>
        <v>0</v>
      </c>
      <c r="B44" s="25"/>
      <c r="C44" s="21">
        <f t="shared" si="9"/>
        <v>0</v>
      </c>
      <c r="D44" s="21">
        <f t="shared" si="10"/>
        <v>0</v>
      </c>
      <c r="E44" s="21">
        <f t="shared" si="0"/>
        <v>0</v>
      </c>
      <c r="F44" s="21">
        <f t="shared" si="1"/>
        <v>0</v>
      </c>
      <c r="G44" s="21">
        <f t="shared" si="2"/>
        <v>0</v>
      </c>
      <c r="H44" s="21">
        <f t="shared" si="3"/>
        <v>0</v>
      </c>
      <c r="I44" s="21">
        <f t="shared" si="11"/>
        <v>0</v>
      </c>
      <c r="J44" s="23">
        <f t="shared" si="15"/>
        <v>0</v>
      </c>
      <c r="M44" s="31">
        <f t="shared" si="12"/>
        <v>0</v>
      </c>
      <c r="N44" s="25"/>
      <c r="O44" s="26"/>
      <c r="P44" s="26"/>
      <c r="Q44" s="26"/>
      <c r="R44" s="26">
        <f t="shared" si="13"/>
        <v>0</v>
      </c>
      <c r="S44" s="21">
        <f t="shared" si="5"/>
        <v>0</v>
      </c>
      <c r="T44" s="21">
        <f t="shared" si="6"/>
        <v>0</v>
      </c>
      <c r="U44" s="21">
        <f t="shared" si="14"/>
        <v>0</v>
      </c>
      <c r="V44" s="23">
        <f t="shared" si="16"/>
        <v>0</v>
      </c>
    </row>
    <row r="45" spans="1:22" ht="12.75">
      <c r="A45" s="31">
        <f t="shared" si="8"/>
        <v>0</v>
      </c>
      <c r="B45" s="25"/>
      <c r="C45" s="21">
        <f t="shared" si="9"/>
        <v>0</v>
      </c>
      <c r="D45" s="21">
        <f t="shared" si="10"/>
        <v>0</v>
      </c>
      <c r="E45" s="21">
        <f t="shared" si="0"/>
        <v>0</v>
      </c>
      <c r="F45" s="21">
        <f t="shared" si="1"/>
        <v>0</v>
      </c>
      <c r="G45" s="21">
        <f t="shared" si="2"/>
        <v>0</v>
      </c>
      <c r="H45" s="21">
        <f t="shared" si="3"/>
        <v>0</v>
      </c>
      <c r="I45" s="21">
        <f t="shared" si="11"/>
        <v>0</v>
      </c>
      <c r="J45" s="23">
        <f t="shared" si="15"/>
        <v>0</v>
      </c>
      <c r="M45" s="31">
        <f t="shared" si="12"/>
        <v>0</v>
      </c>
      <c r="N45" s="25"/>
      <c r="O45" s="26"/>
      <c r="P45" s="26"/>
      <c r="Q45" s="26"/>
      <c r="R45" s="26">
        <f t="shared" si="13"/>
        <v>0</v>
      </c>
      <c r="S45" s="21">
        <f t="shared" si="5"/>
        <v>0</v>
      </c>
      <c r="T45" s="21">
        <f t="shared" si="6"/>
        <v>0</v>
      </c>
      <c r="U45" s="21">
        <f t="shared" si="14"/>
        <v>0</v>
      </c>
      <c r="V45" s="23">
        <f t="shared" si="16"/>
        <v>0</v>
      </c>
    </row>
    <row r="46" spans="1:22" ht="12.75">
      <c r="A46" s="31">
        <f t="shared" si="8"/>
        <v>0</v>
      </c>
      <c r="B46" s="25"/>
      <c r="C46" s="21">
        <f t="shared" si="9"/>
        <v>0</v>
      </c>
      <c r="D46" s="21">
        <f t="shared" si="10"/>
        <v>0</v>
      </c>
      <c r="E46" s="21">
        <f t="shared" si="0"/>
        <v>0</v>
      </c>
      <c r="F46" s="21">
        <f t="shared" si="1"/>
        <v>0</v>
      </c>
      <c r="G46" s="21">
        <f t="shared" si="2"/>
        <v>0</v>
      </c>
      <c r="H46" s="21">
        <f t="shared" si="3"/>
        <v>0</v>
      </c>
      <c r="I46" s="21">
        <f t="shared" si="11"/>
        <v>0</v>
      </c>
      <c r="J46" s="23">
        <f t="shared" si="15"/>
        <v>0</v>
      </c>
      <c r="M46" s="31">
        <f t="shared" si="12"/>
        <v>0</v>
      </c>
      <c r="N46" s="25"/>
      <c r="O46" s="26"/>
      <c r="P46" s="26"/>
      <c r="Q46" s="26"/>
      <c r="R46" s="26">
        <f t="shared" si="13"/>
        <v>0</v>
      </c>
      <c r="S46" s="21">
        <f t="shared" si="5"/>
        <v>0</v>
      </c>
      <c r="T46" s="21">
        <f t="shared" si="6"/>
        <v>0</v>
      </c>
      <c r="U46" s="21">
        <f t="shared" si="14"/>
        <v>0</v>
      </c>
      <c r="V46" s="23">
        <f t="shared" si="16"/>
        <v>0</v>
      </c>
    </row>
    <row r="47" spans="1:22" ht="12.75">
      <c r="A47" s="31">
        <f aca="true" t="shared" si="17" ref="A47:A104">IF(A46=0,0,IF(A46&gt;=$D$12,0,A46+1))</f>
        <v>0</v>
      </c>
      <c r="B47" s="25"/>
      <c r="C47" s="21">
        <f t="shared" si="9"/>
        <v>0</v>
      </c>
      <c r="D47" s="21">
        <f t="shared" si="10"/>
        <v>0</v>
      </c>
      <c r="E47" s="21">
        <f t="shared" si="0"/>
        <v>0</v>
      </c>
      <c r="F47" s="21">
        <f t="shared" si="1"/>
        <v>0</v>
      </c>
      <c r="G47" s="21">
        <f t="shared" si="2"/>
        <v>0</v>
      </c>
      <c r="H47" s="21">
        <f t="shared" si="3"/>
        <v>0</v>
      </c>
      <c r="I47" s="21">
        <f t="shared" si="11"/>
        <v>0</v>
      </c>
      <c r="J47" s="23">
        <f t="shared" si="15"/>
        <v>0</v>
      </c>
      <c r="M47" s="31">
        <f t="shared" si="12"/>
        <v>0</v>
      </c>
      <c r="N47" s="25"/>
      <c r="O47" s="26"/>
      <c r="P47" s="26"/>
      <c r="Q47" s="26"/>
      <c r="R47" s="26">
        <f t="shared" si="13"/>
        <v>0</v>
      </c>
      <c r="S47" s="21">
        <f t="shared" si="5"/>
        <v>0</v>
      </c>
      <c r="T47" s="21">
        <f t="shared" si="6"/>
        <v>0</v>
      </c>
      <c r="U47" s="21">
        <f t="shared" si="14"/>
        <v>0</v>
      </c>
      <c r="V47" s="23">
        <f t="shared" si="16"/>
        <v>0</v>
      </c>
    </row>
    <row r="48" spans="1:22" ht="12.75">
      <c r="A48" s="31">
        <f t="shared" si="17"/>
        <v>0</v>
      </c>
      <c r="B48" s="25"/>
      <c r="C48" s="21">
        <f t="shared" si="9"/>
        <v>0</v>
      </c>
      <c r="D48" s="21">
        <f t="shared" si="10"/>
        <v>0</v>
      </c>
      <c r="E48" s="21">
        <f t="shared" si="0"/>
        <v>0</v>
      </c>
      <c r="F48" s="21">
        <f t="shared" si="1"/>
        <v>0</v>
      </c>
      <c r="G48" s="21">
        <f t="shared" si="2"/>
        <v>0</v>
      </c>
      <c r="H48" s="21">
        <f t="shared" si="3"/>
        <v>0</v>
      </c>
      <c r="I48" s="21">
        <f t="shared" si="11"/>
        <v>0</v>
      </c>
      <c r="J48" s="23">
        <f t="shared" si="15"/>
        <v>0</v>
      </c>
      <c r="M48" s="31">
        <f t="shared" si="12"/>
        <v>0</v>
      </c>
      <c r="N48" s="25"/>
      <c r="O48" s="26"/>
      <c r="P48" s="26"/>
      <c r="Q48" s="26"/>
      <c r="R48" s="26">
        <f t="shared" si="13"/>
        <v>0</v>
      </c>
      <c r="S48" s="21">
        <f t="shared" si="5"/>
        <v>0</v>
      </c>
      <c r="T48" s="21">
        <f t="shared" si="6"/>
        <v>0</v>
      </c>
      <c r="U48" s="21">
        <f t="shared" si="14"/>
        <v>0</v>
      </c>
      <c r="V48" s="23">
        <f t="shared" si="16"/>
        <v>0</v>
      </c>
    </row>
    <row r="49" spans="1:22" ht="12.75">
      <c r="A49" s="31">
        <f t="shared" si="17"/>
        <v>0</v>
      </c>
      <c r="B49" s="25"/>
      <c r="C49" s="21">
        <f t="shared" si="9"/>
        <v>0</v>
      </c>
      <c r="D49" s="21">
        <f t="shared" si="10"/>
        <v>0</v>
      </c>
      <c r="E49" s="21">
        <f t="shared" si="0"/>
        <v>0</v>
      </c>
      <c r="F49" s="21">
        <f t="shared" si="1"/>
        <v>0</v>
      </c>
      <c r="G49" s="21">
        <f t="shared" si="2"/>
        <v>0</v>
      </c>
      <c r="H49" s="21">
        <f t="shared" si="3"/>
        <v>0</v>
      </c>
      <c r="I49" s="21">
        <f t="shared" si="11"/>
        <v>0</v>
      </c>
      <c r="J49" s="23">
        <f t="shared" si="15"/>
        <v>0</v>
      </c>
      <c r="M49" s="31">
        <f t="shared" si="12"/>
        <v>0</v>
      </c>
      <c r="N49" s="25"/>
      <c r="O49" s="26"/>
      <c r="P49" s="26"/>
      <c r="Q49" s="26"/>
      <c r="R49" s="26">
        <f t="shared" si="13"/>
        <v>0</v>
      </c>
      <c r="S49" s="21">
        <f t="shared" si="5"/>
        <v>0</v>
      </c>
      <c r="T49" s="21">
        <f t="shared" si="6"/>
        <v>0</v>
      </c>
      <c r="U49" s="21">
        <f t="shared" si="14"/>
        <v>0</v>
      </c>
      <c r="V49" s="23">
        <f t="shared" si="16"/>
        <v>0</v>
      </c>
    </row>
    <row r="50" spans="1:26" ht="12.75">
      <c r="A50" s="31">
        <f t="shared" si="17"/>
        <v>0</v>
      </c>
      <c r="B50" s="25"/>
      <c r="C50" s="21">
        <f t="shared" si="9"/>
        <v>0</v>
      </c>
      <c r="D50" s="21">
        <f t="shared" si="10"/>
        <v>0</v>
      </c>
      <c r="E50" s="21">
        <f t="shared" si="0"/>
        <v>0</v>
      </c>
      <c r="F50" s="21">
        <f t="shared" si="1"/>
        <v>0</v>
      </c>
      <c r="G50" s="21">
        <f t="shared" si="2"/>
        <v>0</v>
      </c>
      <c r="H50" s="21">
        <f t="shared" si="3"/>
        <v>0</v>
      </c>
      <c r="I50" s="21">
        <f t="shared" si="11"/>
        <v>0</v>
      </c>
      <c r="J50" s="23">
        <f t="shared" si="15"/>
        <v>0</v>
      </c>
      <c r="M50" s="31">
        <f t="shared" si="12"/>
        <v>0</v>
      </c>
      <c r="N50" s="25"/>
      <c r="O50" s="26"/>
      <c r="P50" s="26"/>
      <c r="Q50" s="26"/>
      <c r="R50" s="26">
        <f t="shared" si="13"/>
        <v>0</v>
      </c>
      <c r="S50" s="21">
        <f t="shared" si="5"/>
        <v>0</v>
      </c>
      <c r="T50" s="21">
        <f t="shared" si="6"/>
        <v>0</v>
      </c>
      <c r="U50" s="21">
        <f t="shared" si="14"/>
        <v>0</v>
      </c>
      <c r="V50" s="23">
        <f t="shared" si="16"/>
        <v>0</v>
      </c>
      <c r="X50" s="32"/>
      <c r="Z50" s="32"/>
    </row>
    <row r="51" spans="1:22" ht="12.75">
      <c r="A51" s="31">
        <f t="shared" si="17"/>
        <v>0</v>
      </c>
      <c r="B51" s="25"/>
      <c r="C51" s="21">
        <f t="shared" si="9"/>
        <v>0</v>
      </c>
      <c r="D51" s="21">
        <f t="shared" si="10"/>
        <v>0</v>
      </c>
      <c r="E51" s="21">
        <f t="shared" si="0"/>
        <v>0</v>
      </c>
      <c r="F51" s="21">
        <f t="shared" si="1"/>
        <v>0</v>
      </c>
      <c r="G51" s="21">
        <f t="shared" si="2"/>
        <v>0</v>
      </c>
      <c r="H51" s="21">
        <f t="shared" si="3"/>
        <v>0</v>
      </c>
      <c r="I51" s="21">
        <f t="shared" si="11"/>
        <v>0</v>
      </c>
      <c r="J51" s="23">
        <f t="shared" si="15"/>
        <v>0</v>
      </c>
      <c r="M51" s="31">
        <f t="shared" si="12"/>
        <v>0</v>
      </c>
      <c r="N51" s="25"/>
      <c r="O51" s="26"/>
      <c r="P51" s="26"/>
      <c r="Q51" s="26"/>
      <c r="R51" s="26">
        <f t="shared" si="13"/>
        <v>0</v>
      </c>
      <c r="S51" s="21">
        <f t="shared" si="5"/>
        <v>0</v>
      </c>
      <c r="T51" s="21">
        <f t="shared" si="6"/>
        <v>0</v>
      </c>
      <c r="U51" s="21">
        <f t="shared" si="14"/>
        <v>0</v>
      </c>
      <c r="V51" s="23">
        <f t="shared" si="16"/>
        <v>0</v>
      </c>
    </row>
    <row r="52" spans="1:22" ht="12.75">
      <c r="A52" s="31">
        <f t="shared" si="17"/>
        <v>0</v>
      </c>
      <c r="B52" s="25"/>
      <c r="C52" s="21">
        <f t="shared" si="9"/>
        <v>0</v>
      </c>
      <c r="D52" s="21">
        <f t="shared" si="10"/>
        <v>0</v>
      </c>
      <c r="E52" s="21">
        <f t="shared" si="0"/>
        <v>0</v>
      </c>
      <c r="F52" s="21">
        <f t="shared" si="1"/>
        <v>0</v>
      </c>
      <c r="G52" s="21">
        <f t="shared" si="2"/>
        <v>0</v>
      </c>
      <c r="H52" s="21">
        <f t="shared" si="3"/>
        <v>0</v>
      </c>
      <c r="I52" s="21">
        <f t="shared" si="11"/>
        <v>0</v>
      </c>
      <c r="J52" s="23">
        <f t="shared" si="15"/>
        <v>0</v>
      </c>
      <c r="M52" s="31">
        <f t="shared" si="12"/>
        <v>0</v>
      </c>
      <c r="N52" s="25"/>
      <c r="O52" s="26"/>
      <c r="P52" s="26"/>
      <c r="Q52" s="26"/>
      <c r="R52" s="26">
        <f t="shared" si="13"/>
        <v>0</v>
      </c>
      <c r="S52" s="21">
        <f t="shared" si="5"/>
        <v>0</v>
      </c>
      <c r="T52" s="21">
        <f t="shared" si="6"/>
        <v>0</v>
      </c>
      <c r="U52" s="21">
        <f t="shared" si="14"/>
        <v>0</v>
      </c>
      <c r="V52" s="23">
        <f t="shared" si="16"/>
        <v>0</v>
      </c>
    </row>
    <row r="53" spans="1:22" ht="12.75">
      <c r="A53" s="31">
        <f t="shared" si="17"/>
        <v>0</v>
      </c>
      <c r="B53" s="25"/>
      <c r="C53" s="21">
        <f t="shared" si="9"/>
        <v>0</v>
      </c>
      <c r="D53" s="21">
        <f t="shared" si="10"/>
        <v>0</v>
      </c>
      <c r="E53" s="21">
        <f t="shared" si="0"/>
        <v>0</v>
      </c>
      <c r="F53" s="21">
        <f t="shared" si="1"/>
        <v>0</v>
      </c>
      <c r="G53" s="21">
        <f t="shared" si="2"/>
        <v>0</v>
      </c>
      <c r="H53" s="21">
        <f t="shared" si="3"/>
        <v>0</v>
      </c>
      <c r="I53" s="21">
        <f t="shared" si="11"/>
        <v>0</v>
      </c>
      <c r="J53" s="23">
        <f t="shared" si="15"/>
        <v>0</v>
      </c>
      <c r="M53" s="31">
        <f t="shared" si="12"/>
        <v>0</v>
      </c>
      <c r="N53" s="25"/>
      <c r="O53" s="26"/>
      <c r="P53" s="26"/>
      <c r="Q53" s="26"/>
      <c r="R53" s="26">
        <f t="shared" si="13"/>
        <v>0</v>
      </c>
      <c r="S53" s="21">
        <f t="shared" si="5"/>
        <v>0</v>
      </c>
      <c r="T53" s="21">
        <f t="shared" si="6"/>
        <v>0</v>
      </c>
      <c r="U53" s="21">
        <f t="shared" si="14"/>
        <v>0</v>
      </c>
      <c r="V53" s="23">
        <f t="shared" si="16"/>
        <v>0</v>
      </c>
    </row>
    <row r="54" spans="1:22" ht="12.75">
      <c r="A54" s="31">
        <f t="shared" si="17"/>
        <v>0</v>
      </c>
      <c r="B54" s="25"/>
      <c r="C54" s="21">
        <f t="shared" si="9"/>
        <v>0</v>
      </c>
      <c r="D54" s="21">
        <f t="shared" si="10"/>
        <v>0</v>
      </c>
      <c r="E54" s="21">
        <f t="shared" si="0"/>
        <v>0</v>
      </c>
      <c r="F54" s="21">
        <f t="shared" si="1"/>
        <v>0</v>
      </c>
      <c r="G54" s="21">
        <f t="shared" si="2"/>
        <v>0</v>
      </c>
      <c r="H54" s="21">
        <f t="shared" si="3"/>
        <v>0</v>
      </c>
      <c r="I54" s="21">
        <f t="shared" si="11"/>
        <v>0</v>
      </c>
      <c r="J54" s="23">
        <f t="shared" si="15"/>
        <v>0</v>
      </c>
      <c r="M54" s="31">
        <f t="shared" si="12"/>
        <v>0</v>
      </c>
      <c r="N54" s="25"/>
      <c r="O54" s="26"/>
      <c r="P54" s="26"/>
      <c r="Q54" s="26"/>
      <c r="R54" s="26">
        <f t="shared" si="13"/>
        <v>0</v>
      </c>
      <c r="S54" s="21">
        <f t="shared" si="5"/>
        <v>0</v>
      </c>
      <c r="T54" s="21">
        <f t="shared" si="6"/>
        <v>0</v>
      </c>
      <c r="U54" s="21">
        <f t="shared" si="14"/>
        <v>0</v>
      </c>
      <c r="V54" s="23">
        <f t="shared" si="16"/>
        <v>0</v>
      </c>
    </row>
    <row r="55" spans="1:22" ht="12.75">
      <c r="A55" s="31">
        <f t="shared" si="17"/>
        <v>0</v>
      </c>
      <c r="B55" s="25"/>
      <c r="C55" s="21">
        <f t="shared" si="9"/>
        <v>0</v>
      </c>
      <c r="D55" s="21">
        <f t="shared" si="10"/>
        <v>0</v>
      </c>
      <c r="E55" s="21">
        <f t="shared" si="0"/>
        <v>0</v>
      </c>
      <c r="F55" s="21">
        <f t="shared" si="1"/>
        <v>0</v>
      </c>
      <c r="G55" s="21">
        <f t="shared" si="2"/>
        <v>0</v>
      </c>
      <c r="H55" s="21">
        <f t="shared" si="3"/>
        <v>0</v>
      </c>
      <c r="I55" s="21">
        <f t="shared" si="11"/>
        <v>0</v>
      </c>
      <c r="J55" s="23">
        <f t="shared" si="15"/>
        <v>0</v>
      </c>
      <c r="M55" s="31">
        <f t="shared" si="12"/>
        <v>0</v>
      </c>
      <c r="N55" s="25"/>
      <c r="O55" s="26"/>
      <c r="P55" s="26"/>
      <c r="Q55" s="26"/>
      <c r="R55" s="26">
        <f t="shared" si="13"/>
        <v>0</v>
      </c>
      <c r="S55" s="21">
        <f t="shared" si="5"/>
        <v>0</v>
      </c>
      <c r="T55" s="21">
        <f t="shared" si="6"/>
        <v>0</v>
      </c>
      <c r="U55" s="21">
        <f t="shared" si="14"/>
        <v>0</v>
      </c>
      <c r="V55" s="23">
        <f t="shared" si="16"/>
        <v>0</v>
      </c>
    </row>
    <row r="56" spans="1:22" ht="12.75">
      <c r="A56" s="31">
        <f t="shared" si="17"/>
        <v>0</v>
      </c>
      <c r="B56" s="25"/>
      <c r="C56" s="21">
        <f t="shared" si="9"/>
        <v>0</v>
      </c>
      <c r="D56" s="21">
        <f t="shared" si="10"/>
        <v>0</v>
      </c>
      <c r="E56" s="21">
        <f t="shared" si="0"/>
        <v>0</v>
      </c>
      <c r="F56" s="21">
        <f t="shared" si="1"/>
        <v>0</v>
      </c>
      <c r="G56" s="21">
        <f t="shared" si="2"/>
        <v>0</v>
      </c>
      <c r="H56" s="21">
        <f t="shared" si="3"/>
        <v>0</v>
      </c>
      <c r="I56" s="21">
        <f t="shared" si="11"/>
        <v>0</v>
      </c>
      <c r="J56" s="23">
        <f t="shared" si="15"/>
        <v>0</v>
      </c>
      <c r="M56" s="31">
        <f t="shared" si="12"/>
        <v>0</v>
      </c>
      <c r="N56" s="25"/>
      <c r="O56" s="26"/>
      <c r="P56" s="26"/>
      <c r="Q56" s="26"/>
      <c r="R56" s="26">
        <f t="shared" si="13"/>
        <v>0</v>
      </c>
      <c r="S56" s="21">
        <f t="shared" si="5"/>
        <v>0</v>
      </c>
      <c r="T56" s="21">
        <f t="shared" si="6"/>
        <v>0</v>
      </c>
      <c r="U56" s="21">
        <f t="shared" si="14"/>
        <v>0</v>
      </c>
      <c r="V56" s="23">
        <f t="shared" si="16"/>
        <v>0</v>
      </c>
    </row>
    <row r="57" spans="1:22" ht="12.75">
      <c r="A57" s="31">
        <f t="shared" si="17"/>
        <v>0</v>
      </c>
      <c r="B57" s="25"/>
      <c r="C57" s="21">
        <f t="shared" si="9"/>
        <v>0</v>
      </c>
      <c r="D57" s="21">
        <f t="shared" si="10"/>
        <v>0</v>
      </c>
      <c r="E57" s="21">
        <f t="shared" si="0"/>
        <v>0</v>
      </c>
      <c r="F57" s="21">
        <f t="shared" si="1"/>
        <v>0</v>
      </c>
      <c r="G57" s="21">
        <f t="shared" si="2"/>
        <v>0</v>
      </c>
      <c r="H57" s="21">
        <f t="shared" si="3"/>
        <v>0</v>
      </c>
      <c r="I57" s="21">
        <f t="shared" si="11"/>
        <v>0</v>
      </c>
      <c r="J57" s="23">
        <f t="shared" si="15"/>
        <v>0</v>
      </c>
      <c r="M57" s="31">
        <f t="shared" si="12"/>
        <v>0</v>
      </c>
      <c r="N57" s="25"/>
      <c r="O57" s="26"/>
      <c r="P57" s="26"/>
      <c r="Q57" s="26"/>
      <c r="R57" s="26">
        <f t="shared" si="13"/>
        <v>0</v>
      </c>
      <c r="S57" s="21">
        <f t="shared" si="5"/>
        <v>0</v>
      </c>
      <c r="T57" s="21">
        <f t="shared" si="6"/>
        <v>0</v>
      </c>
      <c r="U57" s="21">
        <f t="shared" si="14"/>
        <v>0</v>
      </c>
      <c r="V57" s="23">
        <f t="shared" si="16"/>
        <v>0</v>
      </c>
    </row>
    <row r="58" spans="1:22" ht="12.75">
      <c r="A58" s="31">
        <f t="shared" si="17"/>
        <v>0</v>
      </c>
      <c r="B58" s="25"/>
      <c r="C58" s="21">
        <f t="shared" si="9"/>
        <v>0</v>
      </c>
      <c r="D58" s="21">
        <f t="shared" si="10"/>
        <v>0</v>
      </c>
      <c r="E58" s="21">
        <f t="shared" si="0"/>
        <v>0</v>
      </c>
      <c r="F58" s="21">
        <f t="shared" si="1"/>
        <v>0</v>
      </c>
      <c r="G58" s="21">
        <f t="shared" si="2"/>
        <v>0</v>
      </c>
      <c r="H58" s="21">
        <f t="shared" si="3"/>
        <v>0</v>
      </c>
      <c r="I58" s="21">
        <f t="shared" si="11"/>
        <v>0</v>
      </c>
      <c r="J58" s="23">
        <f t="shared" si="15"/>
        <v>0</v>
      </c>
      <c r="M58" s="31">
        <f t="shared" si="12"/>
        <v>0</v>
      </c>
      <c r="N58" s="25"/>
      <c r="O58" s="26"/>
      <c r="P58" s="26"/>
      <c r="Q58" s="26"/>
      <c r="R58" s="26">
        <f t="shared" si="13"/>
        <v>0</v>
      </c>
      <c r="S58" s="21">
        <f t="shared" si="5"/>
        <v>0</v>
      </c>
      <c r="T58" s="21">
        <f t="shared" si="6"/>
        <v>0</v>
      </c>
      <c r="U58" s="21">
        <f t="shared" si="14"/>
        <v>0</v>
      </c>
      <c r="V58" s="23">
        <f t="shared" si="16"/>
        <v>0</v>
      </c>
    </row>
    <row r="59" spans="1:22" ht="12.75">
      <c r="A59" s="31">
        <f t="shared" si="17"/>
        <v>0</v>
      </c>
      <c r="B59" s="25"/>
      <c r="C59" s="21">
        <f t="shared" si="9"/>
        <v>0</v>
      </c>
      <c r="D59" s="21">
        <f t="shared" si="10"/>
        <v>0</v>
      </c>
      <c r="E59" s="21">
        <f t="shared" si="0"/>
        <v>0</v>
      </c>
      <c r="F59" s="21">
        <f t="shared" si="1"/>
        <v>0</v>
      </c>
      <c r="G59" s="21">
        <f t="shared" si="2"/>
        <v>0</v>
      </c>
      <c r="H59" s="21">
        <f t="shared" si="3"/>
        <v>0</v>
      </c>
      <c r="I59" s="21">
        <f t="shared" si="11"/>
        <v>0</v>
      </c>
      <c r="J59" s="23">
        <f t="shared" si="15"/>
        <v>0</v>
      </c>
      <c r="M59" s="31">
        <f t="shared" si="12"/>
        <v>0</v>
      </c>
      <c r="N59" s="25"/>
      <c r="O59" s="26"/>
      <c r="P59" s="26"/>
      <c r="Q59" s="26"/>
      <c r="R59" s="26">
        <f t="shared" si="13"/>
        <v>0</v>
      </c>
      <c r="S59" s="21">
        <f t="shared" si="5"/>
        <v>0</v>
      </c>
      <c r="T59" s="21">
        <f t="shared" si="6"/>
        <v>0</v>
      </c>
      <c r="U59" s="21">
        <f t="shared" si="14"/>
        <v>0</v>
      </c>
      <c r="V59" s="23">
        <f t="shared" si="16"/>
        <v>0</v>
      </c>
    </row>
    <row r="60" spans="1:22" ht="12.75">
      <c r="A60" s="31">
        <f t="shared" si="17"/>
        <v>0</v>
      </c>
      <c r="B60" s="25"/>
      <c r="C60" s="21">
        <f t="shared" si="9"/>
        <v>0</v>
      </c>
      <c r="D60" s="21">
        <f t="shared" si="10"/>
        <v>0</v>
      </c>
      <c r="E60" s="21">
        <f t="shared" si="0"/>
        <v>0</v>
      </c>
      <c r="F60" s="21">
        <f t="shared" si="1"/>
        <v>0</v>
      </c>
      <c r="G60" s="21">
        <f t="shared" si="2"/>
        <v>0</v>
      </c>
      <c r="H60" s="21">
        <f t="shared" si="3"/>
        <v>0</v>
      </c>
      <c r="I60" s="21">
        <f t="shared" si="11"/>
        <v>0</v>
      </c>
      <c r="J60" s="23">
        <f t="shared" si="15"/>
        <v>0</v>
      </c>
      <c r="M60" s="31">
        <f t="shared" si="12"/>
        <v>0</v>
      </c>
      <c r="N60" s="25"/>
      <c r="O60" s="26"/>
      <c r="P60" s="26"/>
      <c r="Q60" s="26"/>
      <c r="R60" s="26">
        <f t="shared" si="13"/>
        <v>0</v>
      </c>
      <c r="S60" s="21">
        <f t="shared" si="5"/>
        <v>0</v>
      </c>
      <c r="T60" s="21">
        <f t="shared" si="6"/>
        <v>0</v>
      </c>
      <c r="U60" s="21">
        <f t="shared" si="14"/>
        <v>0</v>
      </c>
      <c r="V60" s="23">
        <f t="shared" si="16"/>
        <v>0</v>
      </c>
    </row>
    <row r="61" spans="1:22" ht="12.75">
      <c r="A61" s="31">
        <f t="shared" si="17"/>
        <v>0</v>
      </c>
      <c r="B61" s="25"/>
      <c r="C61" s="21">
        <f t="shared" si="9"/>
        <v>0</v>
      </c>
      <c r="D61" s="21">
        <f t="shared" si="10"/>
        <v>0</v>
      </c>
      <c r="E61" s="21">
        <f t="shared" si="0"/>
        <v>0</v>
      </c>
      <c r="F61" s="21">
        <f t="shared" si="1"/>
        <v>0</v>
      </c>
      <c r="G61" s="21">
        <f t="shared" si="2"/>
        <v>0</v>
      </c>
      <c r="H61" s="21">
        <f t="shared" si="3"/>
        <v>0</v>
      </c>
      <c r="I61" s="21">
        <f t="shared" si="11"/>
        <v>0</v>
      </c>
      <c r="J61" s="23">
        <f t="shared" si="15"/>
        <v>0</v>
      </c>
      <c r="M61" s="31">
        <f t="shared" si="12"/>
        <v>0</v>
      </c>
      <c r="N61" s="25"/>
      <c r="O61" s="26"/>
      <c r="P61" s="26"/>
      <c r="Q61" s="26"/>
      <c r="R61" s="26">
        <f t="shared" si="13"/>
        <v>0</v>
      </c>
      <c r="S61" s="21">
        <f t="shared" si="5"/>
        <v>0</v>
      </c>
      <c r="T61" s="21">
        <f t="shared" si="6"/>
        <v>0</v>
      </c>
      <c r="U61" s="21">
        <f t="shared" si="14"/>
        <v>0</v>
      </c>
      <c r="V61" s="23">
        <f t="shared" si="16"/>
        <v>0</v>
      </c>
    </row>
    <row r="62" spans="1:22" ht="12.75">
      <c r="A62" s="31">
        <f t="shared" si="17"/>
        <v>0</v>
      </c>
      <c r="B62" s="25"/>
      <c r="C62" s="21">
        <f t="shared" si="9"/>
        <v>0</v>
      </c>
      <c r="D62" s="21">
        <f t="shared" si="10"/>
        <v>0</v>
      </c>
      <c r="E62" s="21">
        <f t="shared" si="0"/>
        <v>0</v>
      </c>
      <c r="F62" s="21">
        <f t="shared" si="1"/>
        <v>0</v>
      </c>
      <c r="G62" s="21">
        <f t="shared" si="2"/>
        <v>0</v>
      </c>
      <c r="H62" s="21">
        <f t="shared" si="3"/>
        <v>0</v>
      </c>
      <c r="I62" s="21">
        <f t="shared" si="11"/>
        <v>0</v>
      </c>
      <c r="J62" s="23">
        <f t="shared" si="15"/>
        <v>0</v>
      </c>
      <c r="M62" s="31">
        <f t="shared" si="12"/>
        <v>0</v>
      </c>
      <c r="N62" s="25"/>
      <c r="O62" s="26"/>
      <c r="P62" s="26"/>
      <c r="Q62" s="26"/>
      <c r="R62" s="26">
        <f t="shared" si="13"/>
        <v>0</v>
      </c>
      <c r="S62" s="21">
        <f t="shared" si="5"/>
        <v>0</v>
      </c>
      <c r="T62" s="21">
        <f t="shared" si="6"/>
        <v>0</v>
      </c>
      <c r="U62" s="21">
        <f t="shared" si="14"/>
        <v>0</v>
      </c>
      <c r="V62" s="23">
        <f t="shared" si="16"/>
        <v>0</v>
      </c>
    </row>
    <row r="63" spans="1:22" ht="12.75">
      <c r="A63" s="31">
        <f t="shared" si="17"/>
        <v>0</v>
      </c>
      <c r="B63" s="25"/>
      <c r="C63" s="21">
        <f t="shared" si="9"/>
        <v>0</v>
      </c>
      <c r="D63" s="21">
        <f t="shared" si="10"/>
        <v>0</v>
      </c>
      <c r="E63" s="21">
        <f t="shared" si="0"/>
        <v>0</v>
      </c>
      <c r="F63" s="21">
        <f t="shared" si="1"/>
        <v>0</v>
      </c>
      <c r="G63" s="21">
        <f t="shared" si="2"/>
        <v>0</v>
      </c>
      <c r="H63" s="21">
        <f t="shared" si="3"/>
        <v>0</v>
      </c>
      <c r="I63" s="21">
        <f t="shared" si="11"/>
        <v>0</v>
      </c>
      <c r="J63" s="23">
        <f t="shared" si="15"/>
        <v>0</v>
      </c>
      <c r="M63" s="31">
        <f t="shared" si="12"/>
        <v>0</v>
      </c>
      <c r="N63" s="25"/>
      <c r="O63" s="26"/>
      <c r="P63" s="26"/>
      <c r="Q63" s="26"/>
      <c r="R63" s="26">
        <f t="shared" si="13"/>
        <v>0</v>
      </c>
      <c r="S63" s="21">
        <f t="shared" si="5"/>
        <v>0</v>
      </c>
      <c r="T63" s="21">
        <f t="shared" si="6"/>
        <v>0</v>
      </c>
      <c r="U63" s="21">
        <f t="shared" si="14"/>
        <v>0</v>
      </c>
      <c r="V63" s="23">
        <f t="shared" si="16"/>
        <v>0</v>
      </c>
    </row>
    <row r="64" spans="1:22" ht="12.75">
      <c r="A64" s="31">
        <f t="shared" si="17"/>
        <v>0</v>
      </c>
      <c r="B64" s="25"/>
      <c r="C64" s="21">
        <f t="shared" si="9"/>
        <v>0</v>
      </c>
      <c r="D64" s="21">
        <f t="shared" si="10"/>
        <v>0</v>
      </c>
      <c r="E64" s="21">
        <f t="shared" si="0"/>
        <v>0</v>
      </c>
      <c r="F64" s="21">
        <f t="shared" si="1"/>
        <v>0</v>
      </c>
      <c r="G64" s="21">
        <f t="shared" si="2"/>
        <v>0</v>
      </c>
      <c r="H64" s="21">
        <f t="shared" si="3"/>
        <v>0</v>
      </c>
      <c r="I64" s="21">
        <f t="shared" si="11"/>
        <v>0</v>
      </c>
      <c r="J64" s="23">
        <f t="shared" si="15"/>
        <v>0</v>
      </c>
      <c r="M64" s="31">
        <f t="shared" si="12"/>
        <v>0</v>
      </c>
      <c r="N64" s="25"/>
      <c r="O64" s="26"/>
      <c r="P64" s="26"/>
      <c r="Q64" s="26"/>
      <c r="R64" s="26">
        <f t="shared" si="13"/>
        <v>0</v>
      </c>
      <c r="S64" s="21">
        <f t="shared" si="5"/>
        <v>0</v>
      </c>
      <c r="T64" s="21">
        <f t="shared" si="6"/>
        <v>0</v>
      </c>
      <c r="U64" s="21">
        <f t="shared" si="14"/>
        <v>0</v>
      </c>
      <c r="V64" s="23">
        <f t="shared" si="16"/>
        <v>0</v>
      </c>
    </row>
    <row r="65" spans="1:22" ht="12.75">
      <c r="A65" s="31">
        <f t="shared" si="17"/>
        <v>0</v>
      </c>
      <c r="B65" s="25"/>
      <c r="C65" s="21">
        <f t="shared" si="9"/>
        <v>0</v>
      </c>
      <c r="D65" s="21">
        <f aca="true" t="shared" si="18" ref="D65:D92">IF(A65=$D$12,C65,F65-H65-E65)</f>
        <v>0</v>
      </c>
      <c r="E65" s="21">
        <f aca="true" t="shared" si="19" ref="E65:E92">ROUND(C65*($D$10/360)*(B65-B64),2)</f>
        <v>0</v>
      </c>
      <c r="F65" s="21">
        <f t="shared" si="1"/>
        <v>0</v>
      </c>
      <c r="G65" s="21">
        <f aca="true" t="shared" si="20" ref="G65:G92">IF(A65=0,0,G64*(1+(($H$10/360)*(B65-B64))))</f>
        <v>0</v>
      </c>
      <c r="H65" s="21">
        <f aca="true" t="shared" si="21" ref="H65:H92">IF(A65&lt;&gt;0,$H$18,0)</f>
        <v>0</v>
      </c>
      <c r="I65" s="21">
        <f t="shared" si="11"/>
        <v>0</v>
      </c>
      <c r="J65" s="23">
        <f t="shared" si="15"/>
        <v>0</v>
      </c>
      <c r="M65" s="31">
        <f t="shared" si="12"/>
        <v>0</v>
      </c>
      <c r="N65" s="25"/>
      <c r="O65" s="26"/>
      <c r="P65" s="26"/>
      <c r="Q65" s="26"/>
      <c r="R65" s="26">
        <f t="shared" si="13"/>
        <v>0</v>
      </c>
      <c r="S65" s="21">
        <f aca="true" t="shared" si="22" ref="S65:S92">IF(M65=0,0,S64*(1+(($H$10/360)*(N65-N64))))</f>
        <v>0</v>
      </c>
      <c r="T65" s="21">
        <f aca="true" t="shared" si="23" ref="T65:T92">IF(M65&lt;&gt;0,$H$18,0)</f>
        <v>0</v>
      </c>
      <c r="U65" s="21">
        <f t="shared" si="14"/>
        <v>0</v>
      </c>
      <c r="V65" s="23">
        <f t="shared" si="16"/>
        <v>0</v>
      </c>
    </row>
    <row r="66" spans="1:22" ht="12.75">
      <c r="A66" s="31">
        <f t="shared" si="17"/>
        <v>0</v>
      </c>
      <c r="B66" s="25"/>
      <c r="C66" s="21">
        <f aca="true" t="shared" si="24" ref="C66:C92">IF(A66=0,0,IF((C65-D65)&lt;0,0,C65-D65))</f>
        <v>0</v>
      </c>
      <c r="D66" s="21">
        <f t="shared" si="18"/>
        <v>0</v>
      </c>
      <c r="E66" s="21">
        <f t="shared" si="19"/>
        <v>0</v>
      </c>
      <c r="F66" s="21">
        <f t="shared" si="1"/>
        <v>0</v>
      </c>
      <c r="G66" s="21">
        <f t="shared" si="20"/>
        <v>0</v>
      </c>
      <c r="H66" s="21">
        <f t="shared" si="21"/>
        <v>0</v>
      </c>
      <c r="I66" s="21">
        <f t="shared" si="11"/>
        <v>0</v>
      </c>
      <c r="J66" s="23">
        <f t="shared" si="15"/>
        <v>0</v>
      </c>
      <c r="M66" s="31">
        <f t="shared" si="12"/>
        <v>0</v>
      </c>
      <c r="N66" s="25"/>
      <c r="O66" s="26"/>
      <c r="P66" s="26"/>
      <c r="Q66" s="26"/>
      <c r="R66" s="26">
        <f t="shared" si="13"/>
        <v>0</v>
      </c>
      <c r="S66" s="21">
        <f t="shared" si="22"/>
        <v>0</v>
      </c>
      <c r="T66" s="21">
        <f t="shared" si="23"/>
        <v>0</v>
      </c>
      <c r="U66" s="21">
        <f t="shared" si="14"/>
        <v>0</v>
      </c>
      <c r="V66" s="23">
        <f t="shared" si="16"/>
        <v>0</v>
      </c>
    </row>
    <row r="67" spans="1:22" ht="12.75">
      <c r="A67" s="31">
        <f t="shared" si="17"/>
        <v>0</v>
      </c>
      <c r="B67" s="25"/>
      <c r="C67" s="21">
        <f t="shared" si="24"/>
        <v>0</v>
      </c>
      <c r="D67" s="21">
        <f t="shared" si="18"/>
        <v>0</v>
      </c>
      <c r="E67" s="21">
        <f t="shared" si="19"/>
        <v>0</v>
      </c>
      <c r="F67" s="21">
        <f t="shared" si="1"/>
        <v>0</v>
      </c>
      <c r="G67" s="21">
        <f t="shared" si="20"/>
        <v>0</v>
      </c>
      <c r="H67" s="21">
        <f t="shared" si="21"/>
        <v>0</v>
      </c>
      <c r="I67" s="21">
        <f t="shared" si="11"/>
        <v>0</v>
      </c>
      <c r="J67" s="23">
        <f t="shared" si="15"/>
        <v>0</v>
      </c>
      <c r="M67" s="31">
        <f t="shared" si="12"/>
        <v>0</v>
      </c>
      <c r="N67" s="25"/>
      <c r="O67" s="26"/>
      <c r="P67" s="26"/>
      <c r="Q67" s="26"/>
      <c r="R67" s="26">
        <f t="shared" si="13"/>
        <v>0</v>
      </c>
      <c r="S67" s="21">
        <f t="shared" si="22"/>
        <v>0</v>
      </c>
      <c r="T67" s="21">
        <f t="shared" si="23"/>
        <v>0</v>
      </c>
      <c r="U67" s="21">
        <f t="shared" si="14"/>
        <v>0</v>
      </c>
      <c r="V67" s="23">
        <f t="shared" si="16"/>
        <v>0</v>
      </c>
    </row>
    <row r="68" spans="1:22" ht="12.75">
      <c r="A68" s="31">
        <f t="shared" si="17"/>
        <v>0</v>
      </c>
      <c r="B68" s="25"/>
      <c r="C68" s="21">
        <f t="shared" si="24"/>
        <v>0</v>
      </c>
      <c r="D68" s="21">
        <f t="shared" si="18"/>
        <v>0</v>
      </c>
      <c r="E68" s="21">
        <f t="shared" si="19"/>
        <v>0</v>
      </c>
      <c r="F68" s="21">
        <f t="shared" si="1"/>
        <v>0</v>
      </c>
      <c r="G68" s="21">
        <f t="shared" si="20"/>
        <v>0</v>
      </c>
      <c r="H68" s="21">
        <f t="shared" si="21"/>
        <v>0</v>
      </c>
      <c r="I68" s="21">
        <f t="shared" si="11"/>
        <v>0</v>
      </c>
      <c r="J68" s="23">
        <f t="shared" si="15"/>
        <v>0</v>
      </c>
      <c r="M68" s="31">
        <f t="shared" si="12"/>
        <v>0</v>
      </c>
      <c r="N68" s="25"/>
      <c r="O68" s="26"/>
      <c r="P68" s="26"/>
      <c r="Q68" s="26"/>
      <c r="R68" s="26">
        <f t="shared" si="13"/>
        <v>0</v>
      </c>
      <c r="S68" s="21">
        <f t="shared" si="22"/>
        <v>0</v>
      </c>
      <c r="T68" s="21">
        <f t="shared" si="23"/>
        <v>0</v>
      </c>
      <c r="U68" s="21">
        <f t="shared" si="14"/>
        <v>0</v>
      </c>
      <c r="V68" s="23">
        <f t="shared" si="16"/>
        <v>0</v>
      </c>
    </row>
    <row r="69" spans="1:22" ht="12.75">
      <c r="A69" s="31">
        <f t="shared" si="17"/>
        <v>0</v>
      </c>
      <c r="B69" s="25"/>
      <c r="C69" s="21">
        <f t="shared" si="24"/>
        <v>0</v>
      </c>
      <c r="D69" s="21">
        <f t="shared" si="18"/>
        <v>0</v>
      </c>
      <c r="E69" s="21">
        <f t="shared" si="19"/>
        <v>0</v>
      </c>
      <c r="F69" s="21">
        <f t="shared" si="1"/>
        <v>0</v>
      </c>
      <c r="G69" s="21">
        <f t="shared" si="20"/>
        <v>0</v>
      </c>
      <c r="H69" s="21">
        <f t="shared" si="21"/>
        <v>0</v>
      </c>
      <c r="I69" s="21">
        <f t="shared" si="11"/>
        <v>0</v>
      </c>
      <c r="J69" s="23">
        <f t="shared" si="15"/>
        <v>0</v>
      </c>
      <c r="M69" s="31">
        <f t="shared" si="12"/>
        <v>0</v>
      </c>
      <c r="N69" s="25"/>
      <c r="O69" s="26"/>
      <c r="P69" s="26"/>
      <c r="Q69" s="26"/>
      <c r="R69" s="26"/>
      <c r="S69" s="21">
        <f t="shared" si="22"/>
        <v>0</v>
      </c>
      <c r="T69" s="21">
        <f t="shared" si="23"/>
        <v>0</v>
      </c>
      <c r="U69" s="21">
        <f t="shared" si="14"/>
        <v>0</v>
      </c>
      <c r="V69" s="23">
        <f t="shared" si="16"/>
        <v>0</v>
      </c>
    </row>
    <row r="70" spans="1:22" ht="12.75">
      <c r="A70" s="31">
        <f t="shared" si="17"/>
        <v>0</v>
      </c>
      <c r="B70" s="25"/>
      <c r="C70" s="21">
        <f t="shared" si="24"/>
        <v>0</v>
      </c>
      <c r="D70" s="21">
        <f t="shared" si="18"/>
        <v>0</v>
      </c>
      <c r="E70" s="21">
        <f t="shared" si="19"/>
        <v>0</v>
      </c>
      <c r="F70" s="21">
        <f t="shared" si="1"/>
        <v>0</v>
      </c>
      <c r="G70" s="21">
        <f t="shared" si="20"/>
        <v>0</v>
      </c>
      <c r="H70" s="21">
        <f t="shared" si="21"/>
        <v>0</v>
      </c>
      <c r="I70" s="21">
        <f t="shared" si="11"/>
        <v>0</v>
      </c>
      <c r="J70" s="23">
        <f t="shared" si="15"/>
        <v>0</v>
      </c>
      <c r="M70" s="31">
        <f t="shared" si="12"/>
        <v>0</v>
      </c>
      <c r="N70" s="25"/>
      <c r="O70" s="26"/>
      <c r="P70" s="26"/>
      <c r="Q70" s="26"/>
      <c r="R70" s="26"/>
      <c r="S70" s="21">
        <f t="shared" si="22"/>
        <v>0</v>
      </c>
      <c r="T70" s="21">
        <f t="shared" si="23"/>
        <v>0</v>
      </c>
      <c r="U70" s="21">
        <f t="shared" si="14"/>
        <v>0</v>
      </c>
      <c r="V70" s="23">
        <f t="shared" si="16"/>
        <v>0</v>
      </c>
    </row>
    <row r="71" spans="1:22" ht="12.75">
      <c r="A71" s="31">
        <f t="shared" si="17"/>
        <v>0</v>
      </c>
      <c r="B71" s="25"/>
      <c r="C71" s="21">
        <f t="shared" si="24"/>
        <v>0</v>
      </c>
      <c r="D71" s="21">
        <f t="shared" si="18"/>
        <v>0</v>
      </c>
      <c r="E71" s="21">
        <f t="shared" si="19"/>
        <v>0</v>
      </c>
      <c r="F71" s="21">
        <f t="shared" si="1"/>
        <v>0</v>
      </c>
      <c r="G71" s="21">
        <f t="shared" si="20"/>
        <v>0</v>
      </c>
      <c r="H71" s="21">
        <f t="shared" si="21"/>
        <v>0</v>
      </c>
      <c r="I71" s="21">
        <f t="shared" si="11"/>
        <v>0</v>
      </c>
      <c r="J71" s="23">
        <f t="shared" si="15"/>
        <v>0</v>
      </c>
      <c r="M71" s="31">
        <f t="shared" si="12"/>
        <v>0</v>
      </c>
      <c r="N71" s="25"/>
      <c r="O71" s="26"/>
      <c r="P71" s="26"/>
      <c r="Q71" s="26"/>
      <c r="R71" s="26"/>
      <c r="S71" s="21">
        <f t="shared" si="22"/>
        <v>0</v>
      </c>
      <c r="T71" s="21">
        <f t="shared" si="23"/>
        <v>0</v>
      </c>
      <c r="U71" s="21">
        <f t="shared" si="14"/>
        <v>0</v>
      </c>
      <c r="V71" s="23">
        <f t="shared" si="16"/>
        <v>0</v>
      </c>
    </row>
    <row r="72" spans="1:22" ht="12.75">
      <c r="A72" s="31">
        <f t="shared" si="17"/>
        <v>0</v>
      </c>
      <c r="B72" s="25"/>
      <c r="C72" s="21">
        <f t="shared" si="24"/>
        <v>0</v>
      </c>
      <c r="D72" s="21">
        <f t="shared" si="18"/>
        <v>0</v>
      </c>
      <c r="E72" s="21">
        <f t="shared" si="19"/>
        <v>0</v>
      </c>
      <c r="F72" s="21">
        <f t="shared" si="1"/>
        <v>0</v>
      </c>
      <c r="G72" s="21">
        <f t="shared" si="20"/>
        <v>0</v>
      </c>
      <c r="H72" s="21">
        <f t="shared" si="21"/>
        <v>0</v>
      </c>
      <c r="I72" s="21">
        <f t="shared" si="11"/>
        <v>0</v>
      </c>
      <c r="J72" s="23">
        <f t="shared" si="15"/>
        <v>0</v>
      </c>
      <c r="M72" s="31">
        <f t="shared" si="12"/>
        <v>0</v>
      </c>
      <c r="N72" s="25"/>
      <c r="O72" s="26"/>
      <c r="P72" s="26"/>
      <c r="Q72" s="26"/>
      <c r="R72" s="26"/>
      <c r="S72" s="21">
        <f t="shared" si="22"/>
        <v>0</v>
      </c>
      <c r="T72" s="21">
        <f t="shared" si="23"/>
        <v>0</v>
      </c>
      <c r="U72" s="21">
        <f t="shared" si="14"/>
        <v>0</v>
      </c>
      <c r="V72" s="23">
        <f t="shared" si="16"/>
        <v>0</v>
      </c>
    </row>
    <row r="73" spans="1:22" ht="12.75">
      <c r="A73" s="31">
        <f t="shared" si="17"/>
        <v>0</v>
      </c>
      <c r="B73" s="25"/>
      <c r="C73" s="21">
        <f t="shared" si="24"/>
        <v>0</v>
      </c>
      <c r="D73" s="21">
        <f t="shared" si="18"/>
        <v>0</v>
      </c>
      <c r="E73" s="21">
        <f t="shared" si="19"/>
        <v>0</v>
      </c>
      <c r="F73" s="21">
        <f t="shared" si="1"/>
        <v>0</v>
      </c>
      <c r="G73" s="21">
        <f t="shared" si="20"/>
        <v>0</v>
      </c>
      <c r="H73" s="21">
        <f t="shared" si="21"/>
        <v>0</v>
      </c>
      <c r="I73" s="21">
        <f t="shared" si="11"/>
        <v>0</v>
      </c>
      <c r="J73" s="23">
        <f t="shared" si="15"/>
        <v>0</v>
      </c>
      <c r="M73" s="31">
        <f t="shared" si="12"/>
        <v>0</v>
      </c>
      <c r="N73" s="25"/>
      <c r="O73" s="26"/>
      <c r="P73" s="26"/>
      <c r="Q73" s="26"/>
      <c r="R73" s="26"/>
      <c r="S73" s="21">
        <f t="shared" si="22"/>
        <v>0</v>
      </c>
      <c r="T73" s="21">
        <f t="shared" si="23"/>
        <v>0</v>
      </c>
      <c r="U73" s="21">
        <f t="shared" si="14"/>
        <v>0</v>
      </c>
      <c r="V73" s="23">
        <f t="shared" si="16"/>
        <v>0</v>
      </c>
    </row>
    <row r="74" spans="1:22" ht="12.75">
      <c r="A74" s="31">
        <f t="shared" si="17"/>
        <v>0</v>
      </c>
      <c r="B74" s="25"/>
      <c r="C74" s="21">
        <f t="shared" si="24"/>
        <v>0</v>
      </c>
      <c r="D74" s="21">
        <f t="shared" si="18"/>
        <v>0</v>
      </c>
      <c r="E74" s="21">
        <f t="shared" si="19"/>
        <v>0</v>
      </c>
      <c r="F74" s="21">
        <f t="shared" si="1"/>
        <v>0</v>
      </c>
      <c r="G74" s="21">
        <f t="shared" si="20"/>
        <v>0</v>
      </c>
      <c r="H74" s="21">
        <f t="shared" si="21"/>
        <v>0</v>
      </c>
      <c r="I74" s="21">
        <f t="shared" si="11"/>
        <v>0</v>
      </c>
      <c r="J74" s="23">
        <f t="shared" si="15"/>
        <v>0</v>
      </c>
      <c r="M74" s="31">
        <f t="shared" si="12"/>
        <v>0</v>
      </c>
      <c r="N74" s="25"/>
      <c r="O74" s="26"/>
      <c r="P74" s="26"/>
      <c r="Q74" s="26"/>
      <c r="R74" s="26"/>
      <c r="S74" s="21">
        <f t="shared" si="22"/>
        <v>0</v>
      </c>
      <c r="T74" s="21">
        <f t="shared" si="23"/>
        <v>0</v>
      </c>
      <c r="U74" s="21">
        <f t="shared" si="14"/>
        <v>0</v>
      </c>
      <c r="V74" s="23">
        <f t="shared" si="16"/>
        <v>0</v>
      </c>
    </row>
    <row r="75" spans="1:22" ht="12.75">
      <c r="A75" s="31">
        <f t="shared" si="17"/>
        <v>0</v>
      </c>
      <c r="B75" s="25"/>
      <c r="C75" s="21">
        <f t="shared" si="24"/>
        <v>0</v>
      </c>
      <c r="D75" s="21">
        <f t="shared" si="18"/>
        <v>0</v>
      </c>
      <c r="E75" s="21">
        <f t="shared" si="19"/>
        <v>0</v>
      </c>
      <c r="F75" s="21">
        <f t="shared" si="1"/>
        <v>0</v>
      </c>
      <c r="G75" s="21">
        <f t="shared" si="20"/>
        <v>0</v>
      </c>
      <c r="H75" s="21">
        <f t="shared" si="21"/>
        <v>0</v>
      </c>
      <c r="I75" s="21">
        <f t="shared" si="11"/>
        <v>0</v>
      </c>
      <c r="J75" s="23">
        <f t="shared" si="15"/>
        <v>0</v>
      </c>
      <c r="M75" s="31">
        <f t="shared" si="12"/>
        <v>0</v>
      </c>
      <c r="N75" s="25"/>
      <c r="O75" s="26"/>
      <c r="P75" s="26"/>
      <c r="Q75" s="26"/>
      <c r="R75" s="26"/>
      <c r="S75" s="21">
        <f t="shared" si="22"/>
        <v>0</v>
      </c>
      <c r="T75" s="21">
        <f t="shared" si="23"/>
        <v>0</v>
      </c>
      <c r="U75" s="21">
        <f t="shared" si="14"/>
        <v>0</v>
      </c>
      <c r="V75" s="23">
        <f t="shared" si="16"/>
        <v>0</v>
      </c>
    </row>
    <row r="76" spans="1:22" ht="12.75">
      <c r="A76" s="31">
        <f t="shared" si="17"/>
        <v>0</v>
      </c>
      <c r="B76" s="25"/>
      <c r="C76" s="21">
        <f t="shared" si="24"/>
        <v>0</v>
      </c>
      <c r="D76" s="21">
        <f t="shared" si="18"/>
        <v>0</v>
      </c>
      <c r="E76" s="21">
        <f t="shared" si="19"/>
        <v>0</v>
      </c>
      <c r="F76" s="21">
        <f t="shared" si="1"/>
        <v>0</v>
      </c>
      <c r="G76" s="21">
        <f t="shared" si="20"/>
        <v>0</v>
      </c>
      <c r="H76" s="21">
        <f t="shared" si="21"/>
        <v>0</v>
      </c>
      <c r="I76" s="21">
        <f t="shared" si="11"/>
        <v>0</v>
      </c>
      <c r="J76" s="23">
        <f t="shared" si="15"/>
        <v>0</v>
      </c>
      <c r="M76" s="31">
        <f t="shared" si="12"/>
        <v>0</v>
      </c>
      <c r="N76" s="25"/>
      <c r="O76" s="26"/>
      <c r="P76" s="26"/>
      <c r="Q76" s="26"/>
      <c r="R76" s="26"/>
      <c r="S76" s="21">
        <f t="shared" si="22"/>
        <v>0</v>
      </c>
      <c r="T76" s="21">
        <f t="shared" si="23"/>
        <v>0</v>
      </c>
      <c r="U76" s="21">
        <f t="shared" si="14"/>
        <v>0</v>
      </c>
      <c r="V76" s="23">
        <f t="shared" si="16"/>
        <v>0</v>
      </c>
    </row>
    <row r="77" spans="1:22" ht="12.75">
      <c r="A77" s="31">
        <f t="shared" si="17"/>
        <v>0</v>
      </c>
      <c r="B77" s="25"/>
      <c r="C77" s="21">
        <f t="shared" si="24"/>
        <v>0</v>
      </c>
      <c r="D77" s="21">
        <f t="shared" si="18"/>
        <v>0</v>
      </c>
      <c r="E77" s="21">
        <f t="shared" si="19"/>
        <v>0</v>
      </c>
      <c r="F77" s="21">
        <f t="shared" si="1"/>
        <v>0</v>
      </c>
      <c r="G77" s="21">
        <f t="shared" si="20"/>
        <v>0</v>
      </c>
      <c r="H77" s="21">
        <f t="shared" si="21"/>
        <v>0</v>
      </c>
      <c r="I77" s="21">
        <f t="shared" si="11"/>
        <v>0</v>
      </c>
      <c r="J77" s="23">
        <f t="shared" si="15"/>
        <v>0</v>
      </c>
      <c r="M77" s="31">
        <f t="shared" si="12"/>
        <v>0</v>
      </c>
      <c r="N77" s="25"/>
      <c r="O77" s="26"/>
      <c r="P77" s="26"/>
      <c r="Q77" s="26"/>
      <c r="R77" s="26"/>
      <c r="S77" s="21">
        <f t="shared" si="22"/>
        <v>0</v>
      </c>
      <c r="T77" s="21">
        <f t="shared" si="23"/>
        <v>0</v>
      </c>
      <c r="U77" s="21">
        <f t="shared" si="14"/>
        <v>0</v>
      </c>
      <c r="V77" s="23">
        <f t="shared" si="16"/>
        <v>0</v>
      </c>
    </row>
    <row r="78" spans="1:22" ht="12.75">
      <c r="A78" s="31">
        <f t="shared" si="17"/>
        <v>0</v>
      </c>
      <c r="B78" s="25"/>
      <c r="C78" s="21">
        <f t="shared" si="24"/>
        <v>0</v>
      </c>
      <c r="D78" s="21">
        <f t="shared" si="18"/>
        <v>0</v>
      </c>
      <c r="E78" s="21">
        <f t="shared" si="19"/>
        <v>0</v>
      </c>
      <c r="F78" s="21">
        <f t="shared" si="1"/>
        <v>0</v>
      </c>
      <c r="G78" s="21">
        <f t="shared" si="20"/>
        <v>0</v>
      </c>
      <c r="H78" s="21">
        <f t="shared" si="21"/>
        <v>0</v>
      </c>
      <c r="I78" s="21">
        <f t="shared" si="11"/>
        <v>0</v>
      </c>
      <c r="J78" s="23">
        <f t="shared" si="15"/>
        <v>0</v>
      </c>
      <c r="M78" s="31">
        <f t="shared" si="12"/>
        <v>0</v>
      </c>
      <c r="N78" s="25"/>
      <c r="O78" s="26"/>
      <c r="P78" s="26"/>
      <c r="Q78" s="26"/>
      <c r="R78" s="26"/>
      <c r="S78" s="21">
        <f t="shared" si="22"/>
        <v>0</v>
      </c>
      <c r="T78" s="21">
        <f t="shared" si="23"/>
        <v>0</v>
      </c>
      <c r="U78" s="21">
        <f t="shared" si="14"/>
        <v>0</v>
      </c>
      <c r="V78" s="23">
        <f t="shared" si="16"/>
        <v>0</v>
      </c>
    </row>
    <row r="79" spans="1:22" ht="12.75">
      <c r="A79" s="31">
        <f t="shared" si="17"/>
        <v>0</v>
      </c>
      <c r="B79" s="25"/>
      <c r="C79" s="21">
        <f t="shared" si="24"/>
        <v>0</v>
      </c>
      <c r="D79" s="21">
        <f t="shared" si="18"/>
        <v>0</v>
      </c>
      <c r="E79" s="21">
        <f t="shared" si="19"/>
        <v>0</v>
      </c>
      <c r="F79" s="21">
        <f t="shared" si="1"/>
        <v>0</v>
      </c>
      <c r="G79" s="21">
        <f t="shared" si="20"/>
        <v>0</v>
      </c>
      <c r="H79" s="21">
        <f t="shared" si="21"/>
        <v>0</v>
      </c>
      <c r="I79" s="21">
        <f t="shared" si="11"/>
        <v>0</v>
      </c>
      <c r="J79" s="23">
        <f t="shared" si="15"/>
        <v>0</v>
      </c>
      <c r="M79" s="31">
        <f t="shared" si="12"/>
        <v>0</v>
      </c>
      <c r="N79" s="25"/>
      <c r="O79" s="26"/>
      <c r="P79" s="26"/>
      <c r="Q79" s="26"/>
      <c r="R79" s="26"/>
      <c r="S79" s="21">
        <f t="shared" si="22"/>
        <v>0</v>
      </c>
      <c r="T79" s="21">
        <f t="shared" si="23"/>
        <v>0</v>
      </c>
      <c r="U79" s="21">
        <f t="shared" si="14"/>
        <v>0</v>
      </c>
      <c r="V79" s="23">
        <f t="shared" si="16"/>
        <v>0</v>
      </c>
    </row>
    <row r="80" spans="1:22" ht="12.75">
      <c r="A80" s="31">
        <f t="shared" si="17"/>
        <v>0</v>
      </c>
      <c r="B80" s="25"/>
      <c r="C80" s="21">
        <f t="shared" si="24"/>
        <v>0</v>
      </c>
      <c r="D80" s="21">
        <f t="shared" si="18"/>
        <v>0</v>
      </c>
      <c r="E80" s="21">
        <f t="shared" si="19"/>
        <v>0</v>
      </c>
      <c r="F80" s="21">
        <f t="shared" si="1"/>
        <v>0</v>
      </c>
      <c r="G80" s="21">
        <f t="shared" si="20"/>
        <v>0</v>
      </c>
      <c r="H80" s="21">
        <f t="shared" si="21"/>
        <v>0</v>
      </c>
      <c r="I80" s="21">
        <f t="shared" si="11"/>
        <v>0</v>
      </c>
      <c r="J80" s="23">
        <f t="shared" si="15"/>
        <v>0</v>
      </c>
      <c r="M80" s="31">
        <f t="shared" si="12"/>
        <v>0</v>
      </c>
      <c r="N80" s="25"/>
      <c r="O80" s="26"/>
      <c r="P80" s="26"/>
      <c r="Q80" s="26"/>
      <c r="R80" s="26"/>
      <c r="S80" s="21">
        <f t="shared" si="22"/>
        <v>0</v>
      </c>
      <c r="T80" s="21">
        <f t="shared" si="23"/>
        <v>0</v>
      </c>
      <c r="U80" s="21">
        <f t="shared" si="14"/>
        <v>0</v>
      </c>
      <c r="V80" s="23">
        <f t="shared" si="16"/>
        <v>0</v>
      </c>
    </row>
    <row r="81" spans="1:22" ht="12.75">
      <c r="A81" s="31">
        <f t="shared" si="17"/>
        <v>0</v>
      </c>
      <c r="B81" s="25"/>
      <c r="C81" s="21">
        <f t="shared" si="24"/>
        <v>0</v>
      </c>
      <c r="D81" s="21">
        <f t="shared" si="18"/>
        <v>0</v>
      </c>
      <c r="E81" s="21">
        <f t="shared" si="19"/>
        <v>0</v>
      </c>
      <c r="F81" s="21">
        <f t="shared" si="1"/>
        <v>0</v>
      </c>
      <c r="G81" s="21">
        <f t="shared" si="20"/>
        <v>0</v>
      </c>
      <c r="H81" s="21">
        <f t="shared" si="21"/>
        <v>0</v>
      </c>
      <c r="I81" s="21">
        <f t="shared" si="11"/>
        <v>0</v>
      </c>
      <c r="J81" s="23">
        <f t="shared" si="15"/>
        <v>0</v>
      </c>
      <c r="M81" s="31">
        <f t="shared" si="12"/>
        <v>0</v>
      </c>
      <c r="N81" s="25"/>
      <c r="O81" s="26"/>
      <c r="P81" s="26"/>
      <c r="Q81" s="26"/>
      <c r="R81" s="26"/>
      <c r="S81" s="21">
        <f t="shared" si="22"/>
        <v>0</v>
      </c>
      <c r="T81" s="21">
        <f t="shared" si="23"/>
        <v>0</v>
      </c>
      <c r="U81" s="21">
        <f t="shared" si="14"/>
        <v>0</v>
      </c>
      <c r="V81" s="23">
        <f t="shared" si="16"/>
        <v>0</v>
      </c>
    </row>
    <row r="82" spans="1:22" ht="12.75">
      <c r="A82" s="31">
        <f t="shared" si="17"/>
        <v>0</v>
      </c>
      <c r="B82" s="25"/>
      <c r="C82" s="21">
        <f t="shared" si="24"/>
        <v>0</v>
      </c>
      <c r="D82" s="21">
        <f t="shared" si="18"/>
        <v>0</v>
      </c>
      <c r="E82" s="21">
        <f t="shared" si="19"/>
        <v>0</v>
      </c>
      <c r="F82" s="21">
        <f t="shared" si="1"/>
        <v>0</v>
      </c>
      <c r="G82" s="21">
        <f t="shared" si="20"/>
        <v>0</v>
      </c>
      <c r="H82" s="21">
        <f t="shared" si="21"/>
        <v>0</v>
      </c>
      <c r="I82" s="21">
        <f t="shared" si="11"/>
        <v>0</v>
      </c>
      <c r="J82" s="23">
        <f t="shared" si="15"/>
        <v>0</v>
      </c>
      <c r="M82" s="31">
        <f t="shared" si="12"/>
        <v>0</v>
      </c>
      <c r="N82" s="25"/>
      <c r="O82" s="26"/>
      <c r="P82" s="26"/>
      <c r="Q82" s="26"/>
      <c r="R82" s="26"/>
      <c r="S82" s="21">
        <f t="shared" si="22"/>
        <v>0</v>
      </c>
      <c r="T82" s="21">
        <f t="shared" si="23"/>
        <v>0</v>
      </c>
      <c r="U82" s="21">
        <f t="shared" si="14"/>
        <v>0</v>
      </c>
      <c r="V82" s="23">
        <f t="shared" si="16"/>
        <v>0</v>
      </c>
    </row>
    <row r="83" spans="1:22" ht="12.75">
      <c r="A83" s="31">
        <f t="shared" si="17"/>
        <v>0</v>
      </c>
      <c r="B83" s="25"/>
      <c r="C83" s="21">
        <f t="shared" si="24"/>
        <v>0</v>
      </c>
      <c r="D83" s="21">
        <f t="shared" si="18"/>
        <v>0</v>
      </c>
      <c r="E83" s="21">
        <f t="shared" si="19"/>
        <v>0</v>
      </c>
      <c r="F83" s="21">
        <f t="shared" si="1"/>
        <v>0</v>
      </c>
      <c r="G83" s="21">
        <f t="shared" si="20"/>
        <v>0</v>
      </c>
      <c r="H83" s="21">
        <f t="shared" si="21"/>
        <v>0</v>
      </c>
      <c r="I83" s="21">
        <f t="shared" si="11"/>
        <v>0</v>
      </c>
      <c r="J83" s="23">
        <f t="shared" si="15"/>
        <v>0</v>
      </c>
      <c r="M83" s="31">
        <f t="shared" si="12"/>
        <v>0</v>
      </c>
      <c r="N83" s="25"/>
      <c r="O83" s="26"/>
      <c r="P83" s="26"/>
      <c r="Q83" s="26"/>
      <c r="R83" s="26"/>
      <c r="S83" s="21">
        <f t="shared" si="22"/>
        <v>0</v>
      </c>
      <c r="T83" s="21">
        <f t="shared" si="23"/>
        <v>0</v>
      </c>
      <c r="U83" s="21">
        <f t="shared" si="14"/>
        <v>0</v>
      </c>
      <c r="V83" s="23">
        <f t="shared" si="16"/>
        <v>0</v>
      </c>
    </row>
    <row r="84" spans="1:22" ht="12.75">
      <c r="A84" s="31">
        <f t="shared" si="17"/>
        <v>0</v>
      </c>
      <c r="B84" s="25"/>
      <c r="C84" s="21">
        <f t="shared" si="24"/>
        <v>0</v>
      </c>
      <c r="D84" s="21">
        <f t="shared" si="18"/>
        <v>0</v>
      </c>
      <c r="E84" s="21">
        <f t="shared" si="19"/>
        <v>0</v>
      </c>
      <c r="F84" s="21">
        <f t="shared" si="1"/>
        <v>0</v>
      </c>
      <c r="G84" s="21">
        <f t="shared" si="20"/>
        <v>0</v>
      </c>
      <c r="H84" s="21">
        <f t="shared" si="21"/>
        <v>0</v>
      </c>
      <c r="I84" s="21">
        <f t="shared" si="11"/>
        <v>0</v>
      </c>
      <c r="J84" s="23">
        <f t="shared" si="15"/>
        <v>0</v>
      </c>
      <c r="M84" s="31">
        <f t="shared" si="12"/>
        <v>0</v>
      </c>
      <c r="N84" s="25"/>
      <c r="O84" s="26"/>
      <c r="P84" s="26"/>
      <c r="Q84" s="26"/>
      <c r="R84" s="26"/>
      <c r="S84" s="21">
        <f t="shared" si="22"/>
        <v>0</v>
      </c>
      <c r="T84" s="21">
        <f t="shared" si="23"/>
        <v>0</v>
      </c>
      <c r="U84" s="21">
        <f t="shared" si="14"/>
        <v>0</v>
      </c>
      <c r="V84" s="23">
        <f t="shared" si="16"/>
        <v>0</v>
      </c>
    </row>
    <row r="85" spans="1:22" ht="12.75">
      <c r="A85" s="31">
        <f t="shared" si="17"/>
        <v>0</v>
      </c>
      <c r="B85" s="25"/>
      <c r="C85" s="21">
        <f t="shared" si="24"/>
        <v>0</v>
      </c>
      <c r="D85" s="21">
        <f t="shared" si="18"/>
        <v>0</v>
      </c>
      <c r="E85" s="21">
        <f t="shared" si="19"/>
        <v>0</v>
      </c>
      <c r="F85" s="21">
        <f t="shared" si="1"/>
        <v>0</v>
      </c>
      <c r="G85" s="21">
        <f t="shared" si="20"/>
        <v>0</v>
      </c>
      <c r="H85" s="21">
        <f t="shared" si="21"/>
        <v>0</v>
      </c>
      <c r="I85" s="21">
        <f t="shared" si="11"/>
        <v>0</v>
      </c>
      <c r="J85" s="23">
        <f t="shared" si="15"/>
        <v>0</v>
      </c>
      <c r="M85" s="31">
        <f t="shared" si="12"/>
        <v>0</v>
      </c>
      <c r="N85" s="25"/>
      <c r="O85" s="26"/>
      <c r="P85" s="26"/>
      <c r="Q85" s="26"/>
      <c r="R85" s="26"/>
      <c r="S85" s="21">
        <f t="shared" si="22"/>
        <v>0</v>
      </c>
      <c r="T85" s="21">
        <f t="shared" si="23"/>
        <v>0</v>
      </c>
      <c r="U85" s="21">
        <f t="shared" si="14"/>
        <v>0</v>
      </c>
      <c r="V85" s="23">
        <f t="shared" si="16"/>
        <v>0</v>
      </c>
    </row>
    <row r="86" spans="1:22" ht="12.75">
      <c r="A86" s="31">
        <f t="shared" si="17"/>
        <v>0</v>
      </c>
      <c r="B86" s="25"/>
      <c r="C86" s="21">
        <f t="shared" si="24"/>
        <v>0</v>
      </c>
      <c r="D86" s="21">
        <f t="shared" si="18"/>
        <v>0</v>
      </c>
      <c r="E86" s="21">
        <f t="shared" si="19"/>
        <v>0</v>
      </c>
      <c r="F86" s="21">
        <f t="shared" si="1"/>
        <v>0</v>
      </c>
      <c r="G86" s="21">
        <f t="shared" si="20"/>
        <v>0</v>
      </c>
      <c r="H86" s="21">
        <f t="shared" si="21"/>
        <v>0</v>
      </c>
      <c r="I86" s="21">
        <f t="shared" si="11"/>
        <v>0</v>
      </c>
      <c r="J86" s="23">
        <f t="shared" si="15"/>
        <v>0</v>
      </c>
      <c r="M86" s="31">
        <f t="shared" si="12"/>
        <v>0</v>
      </c>
      <c r="N86" s="25"/>
      <c r="O86" s="26"/>
      <c r="P86" s="26"/>
      <c r="Q86" s="26"/>
      <c r="R86" s="26"/>
      <c r="S86" s="21">
        <f t="shared" si="22"/>
        <v>0</v>
      </c>
      <c r="T86" s="21">
        <f t="shared" si="23"/>
        <v>0</v>
      </c>
      <c r="U86" s="21">
        <f t="shared" si="14"/>
        <v>0</v>
      </c>
      <c r="V86" s="23">
        <f t="shared" si="16"/>
        <v>0</v>
      </c>
    </row>
    <row r="87" spans="1:22" ht="12.75">
      <c r="A87" s="31">
        <f t="shared" si="17"/>
        <v>0</v>
      </c>
      <c r="B87" s="25"/>
      <c r="C87" s="21">
        <f t="shared" si="24"/>
        <v>0</v>
      </c>
      <c r="D87" s="21">
        <f t="shared" si="18"/>
        <v>0</v>
      </c>
      <c r="E87" s="21">
        <f t="shared" si="19"/>
        <v>0</v>
      </c>
      <c r="F87" s="21">
        <f t="shared" si="1"/>
        <v>0</v>
      </c>
      <c r="G87" s="21">
        <f t="shared" si="20"/>
        <v>0</v>
      </c>
      <c r="H87" s="21">
        <f t="shared" si="21"/>
        <v>0</v>
      </c>
      <c r="I87" s="21">
        <f t="shared" si="11"/>
        <v>0</v>
      </c>
      <c r="J87" s="23">
        <f t="shared" si="15"/>
        <v>0</v>
      </c>
      <c r="M87" s="31">
        <f t="shared" si="12"/>
        <v>0</v>
      </c>
      <c r="N87" s="25"/>
      <c r="O87" s="26"/>
      <c r="P87" s="26"/>
      <c r="Q87" s="26"/>
      <c r="R87" s="26"/>
      <c r="S87" s="21">
        <f t="shared" si="22"/>
        <v>0</v>
      </c>
      <c r="T87" s="21">
        <f t="shared" si="23"/>
        <v>0</v>
      </c>
      <c r="U87" s="21">
        <f t="shared" si="14"/>
        <v>0</v>
      </c>
      <c r="V87" s="23">
        <f t="shared" si="16"/>
        <v>0</v>
      </c>
    </row>
    <row r="88" spans="1:22" ht="12.75">
      <c r="A88" s="31">
        <f t="shared" si="17"/>
        <v>0</v>
      </c>
      <c r="B88" s="25"/>
      <c r="C88" s="21">
        <f t="shared" si="24"/>
        <v>0</v>
      </c>
      <c r="D88" s="21">
        <f t="shared" si="18"/>
        <v>0</v>
      </c>
      <c r="E88" s="21">
        <f t="shared" si="19"/>
        <v>0</v>
      </c>
      <c r="F88" s="21">
        <f t="shared" si="1"/>
        <v>0</v>
      </c>
      <c r="G88" s="21">
        <f t="shared" si="20"/>
        <v>0</v>
      </c>
      <c r="H88" s="21">
        <f t="shared" si="21"/>
        <v>0</v>
      </c>
      <c r="I88" s="21">
        <f t="shared" si="11"/>
        <v>0</v>
      </c>
      <c r="J88" s="23">
        <f t="shared" si="15"/>
        <v>0</v>
      </c>
      <c r="M88" s="31">
        <f t="shared" si="12"/>
        <v>0</v>
      </c>
      <c r="N88" s="25"/>
      <c r="O88" s="26"/>
      <c r="P88" s="26"/>
      <c r="Q88" s="26"/>
      <c r="R88" s="26"/>
      <c r="S88" s="21">
        <f t="shared" si="22"/>
        <v>0</v>
      </c>
      <c r="T88" s="21">
        <f t="shared" si="23"/>
        <v>0</v>
      </c>
      <c r="U88" s="21">
        <f t="shared" si="14"/>
        <v>0</v>
      </c>
      <c r="V88" s="23">
        <f t="shared" si="16"/>
        <v>0</v>
      </c>
    </row>
    <row r="89" spans="1:22" ht="12.75">
      <c r="A89" s="31">
        <f t="shared" si="17"/>
        <v>0</v>
      </c>
      <c r="B89" s="25"/>
      <c r="C89" s="21">
        <f t="shared" si="24"/>
        <v>0</v>
      </c>
      <c r="D89" s="21">
        <f t="shared" si="18"/>
        <v>0</v>
      </c>
      <c r="E89" s="21">
        <f t="shared" si="19"/>
        <v>0</v>
      </c>
      <c r="F89" s="21">
        <f t="shared" si="1"/>
        <v>0</v>
      </c>
      <c r="G89" s="21">
        <f t="shared" si="20"/>
        <v>0</v>
      </c>
      <c r="H89" s="21">
        <f t="shared" si="21"/>
        <v>0</v>
      </c>
      <c r="I89" s="21">
        <f t="shared" si="11"/>
        <v>0</v>
      </c>
      <c r="J89" s="23">
        <f t="shared" si="15"/>
        <v>0</v>
      </c>
      <c r="M89" s="31">
        <f t="shared" si="12"/>
        <v>0</v>
      </c>
      <c r="N89" s="25"/>
      <c r="O89" s="26"/>
      <c r="P89" s="26"/>
      <c r="Q89" s="26"/>
      <c r="R89" s="26"/>
      <c r="S89" s="21">
        <f t="shared" si="22"/>
        <v>0</v>
      </c>
      <c r="T89" s="21">
        <f t="shared" si="23"/>
        <v>0</v>
      </c>
      <c r="U89" s="21">
        <f t="shared" si="14"/>
        <v>0</v>
      </c>
      <c r="V89" s="23">
        <f t="shared" si="16"/>
        <v>0</v>
      </c>
    </row>
    <row r="90" spans="1:22" ht="12.75">
      <c r="A90" s="31">
        <f t="shared" si="17"/>
        <v>0</v>
      </c>
      <c r="B90" s="25"/>
      <c r="C90" s="21">
        <f t="shared" si="24"/>
        <v>0</v>
      </c>
      <c r="D90" s="21">
        <f t="shared" si="18"/>
        <v>0</v>
      </c>
      <c r="E90" s="21">
        <f t="shared" si="19"/>
        <v>0</v>
      </c>
      <c r="F90" s="21">
        <f t="shared" si="1"/>
        <v>0</v>
      </c>
      <c r="G90" s="21">
        <f t="shared" si="20"/>
        <v>0</v>
      </c>
      <c r="H90" s="21">
        <f t="shared" si="21"/>
        <v>0</v>
      </c>
      <c r="I90" s="21">
        <f t="shared" si="11"/>
        <v>0</v>
      </c>
      <c r="J90" s="23">
        <f t="shared" si="15"/>
        <v>0</v>
      </c>
      <c r="M90" s="31">
        <f t="shared" si="12"/>
        <v>0</v>
      </c>
      <c r="N90" s="25"/>
      <c r="O90" s="26"/>
      <c r="P90" s="26"/>
      <c r="Q90" s="26"/>
      <c r="R90" s="26"/>
      <c r="S90" s="21">
        <f t="shared" si="22"/>
        <v>0</v>
      </c>
      <c r="T90" s="21">
        <f t="shared" si="23"/>
        <v>0</v>
      </c>
      <c r="U90" s="21">
        <f t="shared" si="14"/>
        <v>0</v>
      </c>
      <c r="V90" s="23">
        <f t="shared" si="16"/>
        <v>0</v>
      </c>
    </row>
    <row r="91" spans="1:22" ht="12.75">
      <c r="A91" s="31">
        <f t="shared" si="17"/>
        <v>0</v>
      </c>
      <c r="B91" s="25"/>
      <c r="C91" s="21">
        <f t="shared" si="24"/>
        <v>0</v>
      </c>
      <c r="D91" s="21">
        <f t="shared" si="18"/>
        <v>0</v>
      </c>
      <c r="E91" s="21">
        <f t="shared" si="19"/>
        <v>0</v>
      </c>
      <c r="F91" s="21">
        <f t="shared" si="1"/>
        <v>0</v>
      </c>
      <c r="G91" s="21">
        <f t="shared" si="20"/>
        <v>0</v>
      </c>
      <c r="H91" s="21">
        <f t="shared" si="21"/>
        <v>0</v>
      </c>
      <c r="I91" s="21">
        <f t="shared" si="11"/>
        <v>0</v>
      </c>
      <c r="J91" s="23">
        <f t="shared" si="15"/>
        <v>0</v>
      </c>
      <c r="M91" s="31">
        <f t="shared" si="12"/>
        <v>0</v>
      </c>
      <c r="N91" s="25"/>
      <c r="O91" s="26"/>
      <c r="P91" s="26"/>
      <c r="Q91" s="26"/>
      <c r="R91" s="26"/>
      <c r="S91" s="21">
        <f t="shared" si="22"/>
        <v>0</v>
      </c>
      <c r="T91" s="21">
        <f t="shared" si="23"/>
        <v>0</v>
      </c>
      <c r="U91" s="21">
        <f t="shared" si="14"/>
        <v>0</v>
      </c>
      <c r="V91" s="23">
        <f t="shared" si="16"/>
        <v>0</v>
      </c>
    </row>
    <row r="92" spans="1:22" ht="12.75">
      <c r="A92" s="31">
        <f t="shared" si="17"/>
        <v>0</v>
      </c>
      <c r="B92" s="25"/>
      <c r="C92" s="21">
        <f t="shared" si="24"/>
        <v>0</v>
      </c>
      <c r="D92" s="21">
        <f t="shared" si="18"/>
        <v>0</v>
      </c>
      <c r="E92" s="21">
        <f t="shared" si="19"/>
        <v>0</v>
      </c>
      <c r="F92" s="21">
        <f>IF(A92&lt;&gt;0,$D$15,0)</f>
        <v>0</v>
      </c>
      <c r="G92" s="21">
        <f t="shared" si="20"/>
        <v>0</v>
      </c>
      <c r="H92" s="21">
        <f t="shared" si="21"/>
        <v>0</v>
      </c>
      <c r="I92" s="21">
        <f t="shared" si="11"/>
        <v>0</v>
      </c>
      <c r="J92" s="23">
        <f t="shared" si="15"/>
        <v>0</v>
      </c>
      <c r="M92" s="31">
        <f t="shared" si="12"/>
        <v>0</v>
      </c>
      <c r="N92" s="25"/>
      <c r="O92" s="26"/>
      <c r="P92" s="26"/>
      <c r="Q92" s="26"/>
      <c r="R92" s="26"/>
      <c r="S92" s="21">
        <f t="shared" si="22"/>
        <v>0</v>
      </c>
      <c r="T92" s="21">
        <f t="shared" si="23"/>
        <v>0</v>
      </c>
      <c r="U92" s="21">
        <f t="shared" si="14"/>
        <v>0</v>
      </c>
      <c r="V92" s="23">
        <f t="shared" si="16"/>
        <v>0</v>
      </c>
    </row>
    <row r="93" spans="1:22" ht="12.75">
      <c r="A93" s="31">
        <f t="shared" si="17"/>
        <v>0</v>
      </c>
      <c r="B93" s="25"/>
      <c r="C93" s="21">
        <f aca="true" t="shared" si="25" ref="C93:C104">IF(A93=0,0,IF((C92-D92)&lt;0,0,C92-D92))</f>
        <v>0</v>
      </c>
      <c r="D93" s="21">
        <f aca="true" t="shared" si="26" ref="D93:D104">IF(A93=$D$12,C93,F93-H93-E93)</f>
        <v>0</v>
      </c>
      <c r="E93" s="21">
        <f aca="true" t="shared" si="27" ref="E93:E104">ROUND(C93*($D$10/360)*(B93-B92),2)</f>
        <v>0</v>
      </c>
      <c r="F93" s="21">
        <f aca="true" t="shared" si="28" ref="F93:F104">IF(A93&lt;&gt;0,$D$15,0)</f>
        <v>0</v>
      </c>
      <c r="G93" s="21">
        <f aca="true" t="shared" si="29" ref="G93:G104">IF(A93=0,0,G92*(1+(($H$10/360)*(B93-B92))))</f>
        <v>0</v>
      </c>
      <c r="H93" s="21">
        <f aca="true" t="shared" si="30" ref="H93:H104">IF(A93&lt;&gt;0,$H$18,0)</f>
        <v>0</v>
      </c>
      <c r="I93" s="21">
        <f aca="true" t="shared" si="31" ref="I93:I104">IF(($G$29-SUM(I94:I152))&gt;F93,F93,$G$29-SUM(I94:I152))</f>
        <v>0</v>
      </c>
      <c r="J93" s="23">
        <f aca="true" t="shared" si="32" ref="J93:J104">F93-I93</f>
        <v>0</v>
      </c>
      <c r="M93" s="31">
        <f t="shared" si="12"/>
        <v>0</v>
      </c>
      <c r="N93" s="63"/>
      <c r="O93" s="64"/>
      <c r="P93" s="65"/>
      <c r="Q93" s="64"/>
      <c r="R93" s="26"/>
      <c r="S93" s="21">
        <f aca="true" t="shared" si="33" ref="S93:S104">IF(M93=0,0,S92*(1+(($H$10/360)*(N93-N92))))</f>
        <v>0</v>
      </c>
      <c r="T93" s="21">
        <f aca="true" t="shared" si="34" ref="T93:T104">IF(M93&lt;&gt;0,$H$18,0)</f>
        <v>0</v>
      </c>
      <c r="U93" s="21">
        <f aca="true" t="shared" si="35" ref="U93:U104">IF(($G$29-SUM(U94:U152))&gt;R93,R93,$G$29-SUM(U94:U152))</f>
        <v>0</v>
      </c>
      <c r="V93" s="23">
        <f aca="true" t="shared" si="36" ref="V93:V104">R93-U93</f>
        <v>0</v>
      </c>
    </row>
    <row r="94" spans="1:22" ht="12.75">
      <c r="A94" s="31">
        <f t="shared" si="17"/>
        <v>0</v>
      </c>
      <c r="B94" s="25"/>
      <c r="C94" s="21">
        <f t="shared" si="25"/>
        <v>0</v>
      </c>
      <c r="D94" s="21">
        <f t="shared" si="26"/>
        <v>0</v>
      </c>
      <c r="E94" s="21">
        <f t="shared" si="27"/>
        <v>0</v>
      </c>
      <c r="F94" s="21">
        <f t="shared" si="28"/>
        <v>0</v>
      </c>
      <c r="G94" s="21">
        <f t="shared" si="29"/>
        <v>0</v>
      </c>
      <c r="H94" s="21">
        <f t="shared" si="30"/>
        <v>0</v>
      </c>
      <c r="I94" s="21">
        <f t="shared" si="31"/>
        <v>0</v>
      </c>
      <c r="J94" s="23">
        <f t="shared" si="32"/>
        <v>0</v>
      </c>
      <c r="M94" s="31">
        <f t="shared" si="12"/>
        <v>0</v>
      </c>
      <c r="N94" s="63"/>
      <c r="O94" s="64"/>
      <c r="P94" s="65"/>
      <c r="Q94" s="64"/>
      <c r="R94" s="26"/>
      <c r="S94" s="21">
        <f t="shared" si="33"/>
        <v>0</v>
      </c>
      <c r="T94" s="21">
        <f t="shared" si="34"/>
        <v>0</v>
      </c>
      <c r="U94" s="21">
        <f t="shared" si="35"/>
        <v>0</v>
      </c>
      <c r="V94" s="23">
        <f t="shared" si="36"/>
        <v>0</v>
      </c>
    </row>
    <row r="95" spans="1:22" ht="12.75">
      <c r="A95" s="31">
        <f t="shared" si="17"/>
        <v>0</v>
      </c>
      <c r="B95" s="25"/>
      <c r="C95" s="21">
        <f t="shared" si="25"/>
        <v>0</v>
      </c>
      <c r="D95" s="21">
        <f t="shared" si="26"/>
        <v>0</v>
      </c>
      <c r="E95" s="21">
        <f t="shared" si="27"/>
        <v>0</v>
      </c>
      <c r="F95" s="21">
        <f t="shared" si="28"/>
        <v>0</v>
      </c>
      <c r="G95" s="21">
        <f t="shared" si="29"/>
        <v>0</v>
      </c>
      <c r="H95" s="21">
        <f t="shared" si="30"/>
        <v>0</v>
      </c>
      <c r="I95" s="21">
        <f t="shared" si="31"/>
        <v>0</v>
      </c>
      <c r="J95" s="23">
        <f t="shared" si="32"/>
        <v>0</v>
      </c>
      <c r="M95" s="31">
        <f t="shared" si="12"/>
        <v>0</v>
      </c>
      <c r="N95" s="63"/>
      <c r="O95" s="64"/>
      <c r="P95" s="65"/>
      <c r="Q95" s="64"/>
      <c r="R95" s="26"/>
      <c r="S95" s="21">
        <f t="shared" si="33"/>
        <v>0</v>
      </c>
      <c r="T95" s="21">
        <f t="shared" si="34"/>
        <v>0</v>
      </c>
      <c r="U95" s="21">
        <f t="shared" si="35"/>
        <v>0</v>
      </c>
      <c r="V95" s="23">
        <f t="shared" si="36"/>
        <v>0</v>
      </c>
    </row>
    <row r="96" spans="1:22" ht="12.75">
      <c r="A96" s="31">
        <f t="shared" si="17"/>
        <v>0</v>
      </c>
      <c r="B96" s="25"/>
      <c r="C96" s="21">
        <f t="shared" si="25"/>
        <v>0</v>
      </c>
      <c r="D96" s="21">
        <f t="shared" si="26"/>
        <v>0</v>
      </c>
      <c r="E96" s="21">
        <f t="shared" si="27"/>
        <v>0</v>
      </c>
      <c r="F96" s="21">
        <f t="shared" si="28"/>
        <v>0</v>
      </c>
      <c r="G96" s="21">
        <f t="shared" si="29"/>
        <v>0</v>
      </c>
      <c r="H96" s="21">
        <f t="shared" si="30"/>
        <v>0</v>
      </c>
      <c r="I96" s="21">
        <f t="shared" si="31"/>
        <v>0</v>
      </c>
      <c r="J96" s="23">
        <f t="shared" si="32"/>
        <v>0</v>
      </c>
      <c r="M96" s="31">
        <f t="shared" si="12"/>
        <v>0</v>
      </c>
      <c r="N96" s="63"/>
      <c r="O96" s="64"/>
      <c r="P96" s="65"/>
      <c r="Q96" s="64"/>
      <c r="R96" s="26"/>
      <c r="S96" s="21">
        <f t="shared" si="33"/>
        <v>0</v>
      </c>
      <c r="T96" s="21">
        <f t="shared" si="34"/>
        <v>0</v>
      </c>
      <c r="U96" s="21">
        <f t="shared" si="35"/>
        <v>0</v>
      </c>
      <c r="V96" s="23">
        <f t="shared" si="36"/>
        <v>0</v>
      </c>
    </row>
    <row r="97" spans="1:22" ht="12.75">
      <c r="A97" s="31">
        <f t="shared" si="17"/>
        <v>0</v>
      </c>
      <c r="B97" s="25"/>
      <c r="C97" s="21">
        <f t="shared" si="25"/>
        <v>0</v>
      </c>
      <c r="D97" s="21">
        <f t="shared" si="26"/>
        <v>0</v>
      </c>
      <c r="E97" s="21">
        <f t="shared" si="27"/>
        <v>0</v>
      </c>
      <c r="F97" s="21">
        <f t="shared" si="28"/>
        <v>0</v>
      </c>
      <c r="G97" s="21">
        <f t="shared" si="29"/>
        <v>0</v>
      </c>
      <c r="H97" s="21">
        <f t="shared" si="30"/>
        <v>0</v>
      </c>
      <c r="I97" s="21">
        <f t="shared" si="31"/>
        <v>0</v>
      </c>
      <c r="J97" s="23">
        <f t="shared" si="32"/>
        <v>0</v>
      </c>
      <c r="M97" s="31">
        <f t="shared" si="12"/>
        <v>0</v>
      </c>
      <c r="N97" s="63"/>
      <c r="O97" s="64"/>
      <c r="P97" s="65"/>
      <c r="Q97" s="64"/>
      <c r="R97" s="26"/>
      <c r="S97" s="21">
        <f t="shared" si="33"/>
        <v>0</v>
      </c>
      <c r="T97" s="21">
        <f t="shared" si="34"/>
        <v>0</v>
      </c>
      <c r="U97" s="21">
        <f t="shared" si="35"/>
        <v>0</v>
      </c>
      <c r="V97" s="23">
        <f t="shared" si="36"/>
        <v>0</v>
      </c>
    </row>
    <row r="98" spans="1:22" ht="12.75">
      <c r="A98" s="31">
        <f t="shared" si="17"/>
        <v>0</v>
      </c>
      <c r="B98" s="25"/>
      <c r="C98" s="21">
        <f t="shared" si="25"/>
        <v>0</v>
      </c>
      <c r="D98" s="21">
        <f t="shared" si="26"/>
        <v>0</v>
      </c>
      <c r="E98" s="21">
        <f t="shared" si="27"/>
        <v>0</v>
      </c>
      <c r="F98" s="21">
        <f t="shared" si="28"/>
        <v>0</v>
      </c>
      <c r="G98" s="21">
        <f t="shared" si="29"/>
        <v>0</v>
      </c>
      <c r="H98" s="21">
        <f t="shared" si="30"/>
        <v>0</v>
      </c>
      <c r="I98" s="21">
        <f t="shared" si="31"/>
        <v>0</v>
      </c>
      <c r="J98" s="23">
        <f t="shared" si="32"/>
        <v>0</v>
      </c>
      <c r="M98" s="31">
        <f t="shared" si="12"/>
        <v>0</v>
      </c>
      <c r="N98" s="63"/>
      <c r="O98" s="64"/>
      <c r="P98" s="65"/>
      <c r="Q98" s="64"/>
      <c r="R98" s="26"/>
      <c r="S98" s="21">
        <f t="shared" si="33"/>
        <v>0</v>
      </c>
      <c r="T98" s="21">
        <f t="shared" si="34"/>
        <v>0</v>
      </c>
      <c r="U98" s="21">
        <f t="shared" si="35"/>
        <v>0</v>
      </c>
      <c r="V98" s="23">
        <f t="shared" si="36"/>
        <v>0</v>
      </c>
    </row>
    <row r="99" spans="1:22" ht="12.75">
      <c r="A99" s="31">
        <f t="shared" si="17"/>
        <v>0</v>
      </c>
      <c r="B99" s="25"/>
      <c r="C99" s="21">
        <f t="shared" si="25"/>
        <v>0</v>
      </c>
      <c r="D99" s="21">
        <f t="shared" si="26"/>
        <v>0</v>
      </c>
      <c r="E99" s="21">
        <f t="shared" si="27"/>
        <v>0</v>
      </c>
      <c r="F99" s="21">
        <f t="shared" si="28"/>
        <v>0</v>
      </c>
      <c r="G99" s="21">
        <f t="shared" si="29"/>
        <v>0</v>
      </c>
      <c r="H99" s="21">
        <f t="shared" si="30"/>
        <v>0</v>
      </c>
      <c r="I99" s="21">
        <f t="shared" si="31"/>
        <v>0</v>
      </c>
      <c r="J99" s="23">
        <f t="shared" si="32"/>
        <v>0</v>
      </c>
      <c r="M99" s="31">
        <f aca="true" t="shared" si="37" ref="M99:M104">IF(M98=0,0,IF(M98&gt;=$D$12,0,M98+1))</f>
        <v>0</v>
      </c>
      <c r="N99" s="63"/>
      <c r="O99" s="64"/>
      <c r="P99" s="65"/>
      <c r="Q99" s="64"/>
      <c r="R99" s="26"/>
      <c r="S99" s="21">
        <f t="shared" si="33"/>
        <v>0</v>
      </c>
      <c r="T99" s="21">
        <f t="shared" si="34"/>
        <v>0</v>
      </c>
      <c r="U99" s="21">
        <f t="shared" si="35"/>
        <v>0</v>
      </c>
      <c r="V99" s="23">
        <f t="shared" si="36"/>
        <v>0</v>
      </c>
    </row>
    <row r="100" spans="1:22" ht="12.75">
      <c r="A100" s="31">
        <f t="shared" si="17"/>
        <v>0</v>
      </c>
      <c r="B100" s="25"/>
      <c r="C100" s="21">
        <f t="shared" si="25"/>
        <v>0</v>
      </c>
      <c r="D100" s="21">
        <f t="shared" si="26"/>
        <v>0</v>
      </c>
      <c r="E100" s="21">
        <f t="shared" si="27"/>
        <v>0</v>
      </c>
      <c r="F100" s="21">
        <f t="shared" si="28"/>
        <v>0</v>
      </c>
      <c r="G100" s="21">
        <f t="shared" si="29"/>
        <v>0</v>
      </c>
      <c r="H100" s="21">
        <f t="shared" si="30"/>
        <v>0</v>
      </c>
      <c r="I100" s="21">
        <f t="shared" si="31"/>
        <v>0</v>
      </c>
      <c r="J100" s="23">
        <f t="shared" si="32"/>
        <v>0</v>
      </c>
      <c r="M100" s="31">
        <f t="shared" si="37"/>
        <v>0</v>
      </c>
      <c r="N100" s="63"/>
      <c r="O100" s="64"/>
      <c r="P100" s="65"/>
      <c r="Q100" s="64"/>
      <c r="R100" s="26"/>
      <c r="S100" s="21">
        <f t="shared" si="33"/>
        <v>0</v>
      </c>
      <c r="T100" s="21">
        <f t="shared" si="34"/>
        <v>0</v>
      </c>
      <c r="U100" s="21">
        <f t="shared" si="35"/>
        <v>0</v>
      </c>
      <c r="V100" s="23">
        <f t="shared" si="36"/>
        <v>0</v>
      </c>
    </row>
    <row r="101" spans="1:22" ht="12.75">
      <c r="A101" s="31">
        <f t="shared" si="17"/>
        <v>0</v>
      </c>
      <c r="B101" s="25"/>
      <c r="C101" s="21">
        <f t="shared" si="25"/>
        <v>0</v>
      </c>
      <c r="D101" s="21">
        <f t="shared" si="26"/>
        <v>0</v>
      </c>
      <c r="E101" s="21">
        <f t="shared" si="27"/>
        <v>0</v>
      </c>
      <c r="F101" s="21">
        <f t="shared" si="28"/>
        <v>0</v>
      </c>
      <c r="G101" s="21">
        <f t="shared" si="29"/>
        <v>0</v>
      </c>
      <c r="H101" s="21">
        <f t="shared" si="30"/>
        <v>0</v>
      </c>
      <c r="I101" s="21">
        <f t="shared" si="31"/>
        <v>0</v>
      </c>
      <c r="J101" s="23">
        <f t="shared" si="32"/>
        <v>0</v>
      </c>
      <c r="M101" s="31">
        <f t="shared" si="37"/>
        <v>0</v>
      </c>
      <c r="N101" s="63"/>
      <c r="O101" s="64"/>
      <c r="P101" s="65"/>
      <c r="Q101" s="64"/>
      <c r="R101" s="26"/>
      <c r="S101" s="21">
        <f t="shared" si="33"/>
        <v>0</v>
      </c>
      <c r="T101" s="21">
        <f t="shared" si="34"/>
        <v>0</v>
      </c>
      <c r="U101" s="21">
        <f t="shared" si="35"/>
        <v>0</v>
      </c>
      <c r="V101" s="23">
        <f t="shared" si="36"/>
        <v>0</v>
      </c>
    </row>
    <row r="102" spans="1:22" ht="12.75">
      <c r="A102" s="31">
        <f t="shared" si="17"/>
        <v>0</v>
      </c>
      <c r="B102" s="25"/>
      <c r="C102" s="21">
        <f t="shared" si="25"/>
        <v>0</v>
      </c>
      <c r="D102" s="21">
        <f t="shared" si="26"/>
        <v>0</v>
      </c>
      <c r="E102" s="21">
        <f t="shared" si="27"/>
        <v>0</v>
      </c>
      <c r="F102" s="21">
        <f t="shared" si="28"/>
        <v>0</v>
      </c>
      <c r="G102" s="21">
        <f t="shared" si="29"/>
        <v>0</v>
      </c>
      <c r="H102" s="21">
        <f t="shared" si="30"/>
        <v>0</v>
      </c>
      <c r="I102" s="21">
        <f t="shared" si="31"/>
        <v>0</v>
      </c>
      <c r="J102" s="23">
        <f t="shared" si="32"/>
        <v>0</v>
      </c>
      <c r="M102" s="31">
        <f t="shared" si="37"/>
        <v>0</v>
      </c>
      <c r="N102" s="63"/>
      <c r="O102" s="64"/>
      <c r="P102" s="65"/>
      <c r="Q102" s="64"/>
      <c r="R102" s="26"/>
      <c r="S102" s="21">
        <f t="shared" si="33"/>
        <v>0</v>
      </c>
      <c r="T102" s="21">
        <f t="shared" si="34"/>
        <v>0</v>
      </c>
      <c r="U102" s="21">
        <f t="shared" si="35"/>
        <v>0</v>
      </c>
      <c r="V102" s="23">
        <f t="shared" si="36"/>
        <v>0</v>
      </c>
    </row>
    <row r="103" spans="1:22" ht="12.75">
      <c r="A103" s="31">
        <f t="shared" si="17"/>
        <v>0</v>
      </c>
      <c r="B103" s="25"/>
      <c r="C103" s="21">
        <f t="shared" si="25"/>
        <v>0</v>
      </c>
      <c r="D103" s="21">
        <f t="shared" si="26"/>
        <v>0</v>
      </c>
      <c r="E103" s="21">
        <f t="shared" si="27"/>
        <v>0</v>
      </c>
      <c r="F103" s="21">
        <f t="shared" si="28"/>
        <v>0</v>
      </c>
      <c r="G103" s="21">
        <f t="shared" si="29"/>
        <v>0</v>
      </c>
      <c r="H103" s="21">
        <f t="shared" si="30"/>
        <v>0</v>
      </c>
      <c r="I103" s="21">
        <f t="shared" si="31"/>
        <v>0</v>
      </c>
      <c r="J103" s="23">
        <f t="shared" si="32"/>
        <v>0</v>
      </c>
      <c r="M103" s="31">
        <f t="shared" si="37"/>
        <v>0</v>
      </c>
      <c r="N103" s="63"/>
      <c r="O103" s="64"/>
      <c r="P103" s="65"/>
      <c r="Q103" s="64"/>
      <c r="R103" s="26"/>
      <c r="S103" s="21">
        <f t="shared" si="33"/>
        <v>0</v>
      </c>
      <c r="T103" s="21">
        <f t="shared" si="34"/>
        <v>0</v>
      </c>
      <c r="U103" s="21">
        <f t="shared" si="35"/>
        <v>0</v>
      </c>
      <c r="V103" s="23">
        <f t="shared" si="36"/>
        <v>0</v>
      </c>
    </row>
    <row r="104" spans="1:22" ht="12.75">
      <c r="A104" s="31">
        <f t="shared" si="17"/>
        <v>0</v>
      </c>
      <c r="B104" s="25"/>
      <c r="C104" s="21">
        <f t="shared" si="25"/>
        <v>0</v>
      </c>
      <c r="D104" s="21">
        <f t="shared" si="26"/>
        <v>0</v>
      </c>
      <c r="E104" s="21">
        <f t="shared" si="27"/>
        <v>0</v>
      </c>
      <c r="F104" s="21">
        <f t="shared" si="28"/>
        <v>0</v>
      </c>
      <c r="G104" s="21">
        <f t="shared" si="29"/>
        <v>0</v>
      </c>
      <c r="H104" s="21">
        <f t="shared" si="30"/>
        <v>0</v>
      </c>
      <c r="I104" s="21">
        <f t="shared" si="31"/>
        <v>0</v>
      </c>
      <c r="J104" s="23">
        <f t="shared" si="32"/>
        <v>0</v>
      </c>
      <c r="M104" s="31">
        <f t="shared" si="37"/>
        <v>0</v>
      </c>
      <c r="N104" s="63"/>
      <c r="O104" s="64"/>
      <c r="P104" s="65"/>
      <c r="Q104" s="64"/>
      <c r="R104" s="26"/>
      <c r="S104" s="21">
        <f t="shared" si="33"/>
        <v>0</v>
      </c>
      <c r="T104" s="21">
        <f t="shared" si="34"/>
        <v>0</v>
      </c>
      <c r="U104" s="21">
        <f t="shared" si="35"/>
        <v>0</v>
      </c>
      <c r="V104" s="23">
        <f t="shared" si="36"/>
        <v>0</v>
      </c>
    </row>
  </sheetData>
  <sheetProtection selectLockedCells="1"/>
  <mergeCells count="20">
    <mergeCell ref="D2:J5"/>
    <mergeCell ref="B7:D7"/>
    <mergeCell ref="B20:C20"/>
    <mergeCell ref="B21:C21"/>
    <mergeCell ref="G7:H8"/>
    <mergeCell ref="B8:C8"/>
    <mergeCell ref="B14:C14"/>
    <mergeCell ref="G17:H17"/>
    <mergeCell ref="G10:G11"/>
    <mergeCell ref="H10:H11"/>
    <mergeCell ref="B15:C15"/>
    <mergeCell ref="B10:C10"/>
    <mergeCell ref="B9:C9"/>
    <mergeCell ref="B11:C11"/>
    <mergeCell ref="B23:C23"/>
    <mergeCell ref="B27:D29"/>
    <mergeCell ref="B24:C24"/>
    <mergeCell ref="B12:C12"/>
    <mergeCell ref="B22:C22"/>
    <mergeCell ref="B13:C13"/>
  </mergeCells>
  <conditionalFormatting sqref="B15:C15">
    <cfRule type="cellIs" priority="4" dxfId="0" operator="equal" stopIfTrue="1">
      <formula>0</formula>
    </cfRule>
  </conditionalFormatting>
  <dataValidations count="3" disablePrompts="1">
    <dataValidation type="list" allowBlank="1" showInputMessage="1" showErrorMessage="1" sqref="D14">
      <formula1>$P$9:$P$10</formula1>
    </dataValidation>
    <dataValidation type="list" allowBlank="1" showInputMessage="1" showErrorMessage="1" sqref="D13">
      <formula1>$L$13:$L$20</formula1>
    </dataValidation>
    <dataValidation type="list" operator="equal" allowBlank="1" showInputMessage="1" showErrorMessage="1" sqref="D8">
      <formula1>K2:K6</formula1>
    </dataValidation>
  </dataValidations>
  <printOptions/>
  <pageMargins left="0.7480314960629921" right="0.7480314960629921" top="0.984251968503937" bottom="0.984251968503937" header="0" footer="0"/>
  <pageSetup draft="1" fitToHeight="1" fitToWidth="1" horizontalDpi="600" verticalDpi="600" orientation="landscape" paperSize="256" scale="84"/>
  <ignoredErrors>
    <ignoredError sqref="G29" formula="1"/>
  </ignoredErrors>
  <drawing r:id="rId4"/>
  <legacyDrawing r:id="rId2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191" r:id="rId3" name="Button 143">
              <controlPr defaultSize="0" print="0" autoFill="0" autoPict="0" macro="[0]!Nuevo">
                <anchor moveWithCells="1" sizeWithCells="1">
                  <from>
                    <xdr:col>6</xdr:col>
                    <xdr:colOff>215900</xdr:colOff>
                    <xdr:row>21</xdr:row>
                    <xdr:rowOff>38100</xdr:rowOff>
                  </from>
                  <to>
                    <xdr:col>7</xdr:col>
                    <xdr:colOff>1155700</xdr:colOff>
                    <xdr:row>23</xdr:row>
                    <xdr:rowOff>215900</xdr:rowOff>
                  </to>
                </anchor>
              </controlPr>
            </control>
          </mc:Choice>
          <mc:Fallback/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 topLeftCell="A1">
      <selection activeCell="D8" sqref="D8"/>
    </sheetView>
  </sheetViews>
  <sheetFormatPr defaultColWidth="11.421875" defaultRowHeight="12.75"/>
  <cols>
    <col min="1" max="1" width="2.00390625" style="37" bestFit="1" customWidth="1"/>
    <col min="2" max="2" width="12.00390625" style="38" bestFit="1" customWidth="1"/>
    <col min="3" max="3" width="13.140625" style="37" customWidth="1"/>
    <col min="4" max="4" width="15.00390625" style="37" bestFit="1" customWidth="1"/>
    <col min="5" max="7" width="11.421875" style="37" customWidth="1"/>
    <col min="8" max="8" width="10.8515625" style="37" customWidth="1"/>
    <col min="9" max="9" width="16.8515625" style="37" customWidth="1"/>
    <col min="10" max="10" width="10.8515625" style="37" customWidth="1"/>
    <col min="11" max="11" width="17.00390625" style="37" customWidth="1"/>
    <col min="12" max="16384" width="10.8515625" style="37" customWidth="1"/>
  </cols>
  <sheetData>
    <row r="2" spans="3:7" ht="15" customHeight="1">
      <c r="C2" s="96" t="s">
        <v>17</v>
      </c>
      <c r="D2" s="98" t="s">
        <v>26</v>
      </c>
      <c r="E2" s="100" t="s">
        <v>22</v>
      </c>
      <c r="F2" s="101"/>
      <c r="G2" s="102"/>
    </row>
    <row r="3" spans="3:7" ht="12.75">
      <c r="C3" s="97"/>
      <c r="D3" s="99"/>
      <c r="E3" s="34" t="s">
        <v>23</v>
      </c>
      <c r="F3" s="34" t="s">
        <v>24</v>
      </c>
      <c r="G3" s="34" t="s">
        <v>25</v>
      </c>
    </row>
    <row r="4" spans="1:7" ht="12.75">
      <c r="A4" s="37">
        <v>1</v>
      </c>
      <c r="B4" s="39">
        <v>3000</v>
      </c>
      <c r="C4" s="40" t="s">
        <v>11</v>
      </c>
      <c r="D4" s="35">
        <v>0.339</v>
      </c>
      <c r="E4" s="36">
        <f>D4*0.9</f>
        <v>0.30510000000000004</v>
      </c>
      <c r="F4" s="36">
        <f>D4*0.8</f>
        <v>0.27120000000000005</v>
      </c>
      <c r="G4" s="36">
        <f>D4*0.7</f>
        <v>0.2373</v>
      </c>
    </row>
    <row r="5" spans="1:7" ht="12.75">
      <c r="A5" s="37">
        <v>2</v>
      </c>
      <c r="B5" s="39">
        <v>10000</v>
      </c>
      <c r="C5" s="40" t="s">
        <v>12</v>
      </c>
      <c r="D5" s="35">
        <v>0.333</v>
      </c>
      <c r="E5" s="36">
        <f>D5*0.9</f>
        <v>0.2997</v>
      </c>
      <c r="F5" s="36">
        <f>D5*0.8</f>
        <v>0.2664</v>
      </c>
      <c r="G5" s="36">
        <f>D5*0.7</f>
        <v>0.2331</v>
      </c>
    </row>
    <row r="6" spans="1:7" ht="12.75">
      <c r="A6" s="37">
        <v>3</v>
      </c>
      <c r="B6" s="39">
        <v>10000</v>
      </c>
      <c r="C6" s="40" t="s">
        <v>13</v>
      </c>
      <c r="D6" s="35">
        <v>0.255</v>
      </c>
      <c r="E6" s="36">
        <f>D6*0.9</f>
        <v>0.2295</v>
      </c>
      <c r="F6" s="36">
        <f>D6*0.8</f>
        <v>0.20400000000000001</v>
      </c>
      <c r="G6" s="36">
        <f>D6*0.7</f>
        <v>0.1785</v>
      </c>
    </row>
    <row r="8" ht="12.75">
      <c r="D8" s="41">
        <v>40299</v>
      </c>
    </row>
    <row r="9" spans="3:7" ht="15" customHeight="1">
      <c r="C9" s="96" t="s">
        <v>17</v>
      </c>
      <c r="D9" s="98" t="s">
        <v>21</v>
      </c>
      <c r="E9" s="103" t="s">
        <v>22</v>
      </c>
      <c r="F9" s="103"/>
      <c r="G9" s="103"/>
    </row>
    <row r="10" spans="3:7" ht="12.75">
      <c r="C10" s="97"/>
      <c r="D10" s="99"/>
      <c r="E10" s="34" t="s">
        <v>23</v>
      </c>
      <c r="F10" s="34" t="s">
        <v>24</v>
      </c>
      <c r="G10" s="34" t="s">
        <v>25</v>
      </c>
    </row>
    <row r="11" spans="1:7" ht="12.75">
      <c r="A11" s="37">
        <v>1</v>
      </c>
      <c r="B11" s="39">
        <v>3000</v>
      </c>
      <c r="C11" s="40" t="s">
        <v>11</v>
      </c>
      <c r="D11" s="35">
        <v>0.305</v>
      </c>
      <c r="E11" s="36">
        <f>D11*0.9</f>
        <v>0.2745</v>
      </c>
      <c r="F11" s="36">
        <f>D11*0.8</f>
        <v>0.244</v>
      </c>
      <c r="G11" s="36">
        <f>D11*0.7</f>
        <v>0.2135</v>
      </c>
    </row>
    <row r="12" spans="1:7" ht="12.75">
      <c r="A12" s="37">
        <v>2</v>
      </c>
      <c r="B12" s="39">
        <v>10000</v>
      </c>
      <c r="C12" s="40" t="s">
        <v>12</v>
      </c>
      <c r="D12" s="35">
        <v>0.275</v>
      </c>
      <c r="E12" s="36">
        <f>D12*0.9</f>
        <v>0.24750000000000003</v>
      </c>
      <c r="F12" s="36">
        <f>D12*0.8</f>
        <v>0.22000000000000003</v>
      </c>
      <c r="G12" s="36">
        <f>D12*0.7</f>
        <v>0.1925</v>
      </c>
    </row>
    <row r="13" spans="1:7" ht="12.75">
      <c r="A13" s="37">
        <v>3</v>
      </c>
      <c r="B13" s="39">
        <v>10000</v>
      </c>
      <c r="C13" s="40" t="s">
        <v>13</v>
      </c>
      <c r="D13" s="35">
        <v>0.255</v>
      </c>
      <c r="E13" s="36">
        <f>D13*0.9</f>
        <v>0.2295</v>
      </c>
      <c r="F13" s="36">
        <f>D13*0.8</f>
        <v>0.20400000000000001</v>
      </c>
      <c r="G13" s="36">
        <f>D13*0.7</f>
        <v>0.1785</v>
      </c>
    </row>
  </sheetData>
  <mergeCells count="6">
    <mergeCell ref="C2:C3"/>
    <mergeCell ref="D2:D3"/>
    <mergeCell ref="E2:G2"/>
    <mergeCell ref="C9:C10"/>
    <mergeCell ref="D9:D10"/>
    <mergeCell ref="E9:G9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PNFPEES</dc:creator>
  <cp:keywords/>
  <dc:description/>
  <cp:lastModifiedBy>Gabriel Bellettini</cp:lastModifiedBy>
  <cp:lastPrinted>2014-03-14T19:43:25Z</cp:lastPrinted>
  <dcterms:created xsi:type="dcterms:W3CDTF">2010-03-21T16:34:57Z</dcterms:created>
  <dcterms:modified xsi:type="dcterms:W3CDTF">2019-08-27T14:34:01Z</dcterms:modified>
  <cp:category/>
  <cp:version/>
  <cp:contentType/>
  <cp:contentStatus/>
</cp:coreProperties>
</file>