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CRISTINA.CEVALLOS\Desktop\CONAFIPS\2019\Inteligencia de Mercados\Cierres de Gestión\"/>
    </mc:Choice>
  </mc:AlternateContent>
  <xr:revisionPtr revIDLastSave="0" documentId="8_{E33BA0C8-2A93-4282-9E90-CD35E1CBD692}" xr6:coauthVersionLast="40" xr6:coauthVersionMax="40" xr10:uidLastSave="{00000000-0000-0000-0000-000000000000}"/>
  <bookViews>
    <workbookView xWindow="0" yWindow="0" windowWidth="20490" windowHeight="6345" xr2:uid="{00000000-000D-0000-FFFF-FFFF00000000}"/>
  </bookViews>
  <sheets>
    <sheet name="CRÉDITO_2018" sheetId="6" r:id="rId1"/>
    <sheet name="FOGEPS" sheetId="17" r:id="rId2"/>
    <sheet name="GARANTÍAS ENTRE OSFPS" sheetId="1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6" l="1"/>
  <c r="H261" i="6" l="1"/>
  <c r="I199" i="6"/>
  <c r="I200" i="6"/>
  <c r="H121" i="6"/>
  <c r="F102" i="18" l="1"/>
  <c r="E102" i="18"/>
  <c r="D102" i="18"/>
  <c r="G102" i="18" s="1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3" i="18"/>
  <c r="F83" i="18"/>
  <c r="E83" i="18"/>
  <c r="D83" i="18"/>
  <c r="E63" i="18"/>
  <c r="D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E39" i="18"/>
  <c r="D39" i="18"/>
  <c r="F39" i="18" s="1"/>
  <c r="F38" i="18"/>
  <c r="F37" i="18"/>
  <c r="F36" i="18"/>
  <c r="F35" i="18"/>
  <c r="F34" i="18"/>
  <c r="F33" i="18"/>
  <c r="F32" i="18"/>
  <c r="F31" i="18"/>
  <c r="F30" i="18"/>
  <c r="F29" i="18"/>
  <c r="F28" i="18"/>
  <c r="F27" i="18"/>
  <c r="E20" i="18"/>
  <c r="D20" i="18"/>
  <c r="F20" i="18" s="1"/>
  <c r="F19" i="18"/>
  <c r="F18" i="18"/>
  <c r="F17" i="18"/>
  <c r="F16" i="18"/>
  <c r="F130" i="17"/>
  <c r="E130" i="17"/>
  <c r="G130" i="17" s="1"/>
  <c r="D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E106" i="17"/>
  <c r="D106" i="17"/>
  <c r="F106" i="17" s="1"/>
  <c r="C106" i="17"/>
  <c r="F105" i="17"/>
  <c r="F104" i="17"/>
  <c r="F103" i="17"/>
  <c r="F102" i="17"/>
  <c r="F101" i="17"/>
  <c r="E93" i="17"/>
  <c r="D93" i="17"/>
  <c r="F93" i="17" s="1"/>
  <c r="C93" i="17"/>
  <c r="F91" i="17"/>
  <c r="F90" i="17"/>
  <c r="F89" i="17"/>
  <c r="F88" i="17"/>
  <c r="E81" i="17"/>
  <c r="D81" i="17"/>
  <c r="C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E49" i="17"/>
  <c r="D49" i="17"/>
  <c r="F49" i="17" s="1"/>
  <c r="C49" i="17"/>
  <c r="F48" i="17"/>
  <c r="F47" i="17"/>
  <c r="F46" i="17"/>
  <c r="E39" i="17"/>
  <c r="D39" i="17"/>
  <c r="F39" i="17" s="1"/>
  <c r="C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E20" i="17"/>
  <c r="D20" i="17"/>
  <c r="C20" i="17"/>
  <c r="F19" i="17"/>
  <c r="F18" i="17"/>
  <c r="F17" i="17"/>
  <c r="F16" i="17"/>
  <c r="F15" i="17"/>
  <c r="F14" i="17"/>
  <c r="F13" i="17"/>
  <c r="F12" i="17"/>
  <c r="F20" i="17" l="1"/>
  <c r="F81" i="17"/>
  <c r="F63" i="18"/>
  <c r="I204" i="6"/>
  <c r="D81" i="6" l="1"/>
  <c r="F263" i="6" l="1"/>
  <c r="G261" i="6" s="1"/>
  <c r="D263" i="6"/>
  <c r="H262" i="6"/>
  <c r="H260" i="6"/>
  <c r="H259" i="6"/>
  <c r="H258" i="6"/>
  <c r="H257" i="6"/>
  <c r="F252" i="6"/>
  <c r="G249" i="6" s="1"/>
  <c r="D252" i="6"/>
  <c r="E249" i="6" s="1"/>
  <c r="H251" i="6"/>
  <c r="H250" i="6"/>
  <c r="H249" i="6"/>
  <c r="H248" i="6"/>
  <c r="H247" i="6"/>
  <c r="F241" i="6"/>
  <c r="G236" i="6" s="1"/>
  <c r="D241" i="6"/>
  <c r="E235" i="6" s="1"/>
  <c r="H234" i="6"/>
  <c r="H236" i="6"/>
  <c r="H233" i="6"/>
  <c r="H240" i="6"/>
  <c r="H238" i="6"/>
  <c r="G238" i="6"/>
  <c r="H235" i="6"/>
  <c r="H239" i="6"/>
  <c r="H231" i="6"/>
  <c r="H237" i="6"/>
  <c r="H232" i="6"/>
  <c r="F225" i="6"/>
  <c r="G222" i="6" s="1"/>
  <c r="D225" i="6"/>
  <c r="E224" i="6" s="1"/>
  <c r="H224" i="6"/>
  <c r="H223" i="6"/>
  <c r="H222" i="6"/>
  <c r="H221" i="6"/>
  <c r="H220" i="6"/>
  <c r="E220" i="6"/>
  <c r="H219" i="6"/>
  <c r="H218" i="6"/>
  <c r="H217" i="6"/>
  <c r="G217" i="6"/>
  <c r="H216" i="6"/>
  <c r="H209" i="6"/>
  <c r="G209" i="6"/>
  <c r="E209" i="6"/>
  <c r="F208" i="6" s="1"/>
  <c r="F209" i="6" s="1"/>
  <c r="I208" i="6"/>
  <c r="G206" i="6"/>
  <c r="E206" i="6"/>
  <c r="I202" i="6"/>
  <c r="I201" i="6"/>
  <c r="I195" i="6"/>
  <c r="I194" i="6"/>
  <c r="I191" i="6"/>
  <c r="I196" i="6"/>
  <c r="I198" i="6"/>
  <c r="I203" i="6"/>
  <c r="I197" i="6"/>
  <c r="I193" i="6"/>
  <c r="I192" i="6"/>
  <c r="I205" i="6"/>
  <c r="H205" i="6"/>
  <c r="F185" i="6"/>
  <c r="D185" i="6"/>
  <c r="H184" i="6"/>
  <c r="H182" i="6"/>
  <c r="H181" i="6"/>
  <c r="F175" i="6"/>
  <c r="G174" i="6" s="1"/>
  <c r="D175" i="6"/>
  <c r="H174" i="6"/>
  <c r="H173" i="6"/>
  <c r="F167" i="6"/>
  <c r="G162" i="6" s="1"/>
  <c r="D167" i="6"/>
  <c r="E145" i="6" s="1"/>
  <c r="H164" i="6"/>
  <c r="H147" i="6"/>
  <c r="H158" i="6"/>
  <c r="H143" i="6"/>
  <c r="H160" i="6"/>
  <c r="H145" i="6"/>
  <c r="H163" i="6"/>
  <c r="H162" i="6"/>
  <c r="H161" i="6"/>
  <c r="H152" i="6"/>
  <c r="H157" i="6"/>
  <c r="H166" i="6"/>
  <c r="H144" i="6"/>
  <c r="H149" i="6"/>
  <c r="H148" i="6"/>
  <c r="H159" i="6"/>
  <c r="H146" i="6"/>
  <c r="H153" i="6"/>
  <c r="H151" i="6"/>
  <c r="H150" i="6"/>
  <c r="H165" i="6"/>
  <c r="H155" i="6"/>
  <c r="H156" i="6"/>
  <c r="H154" i="6"/>
  <c r="F136" i="6"/>
  <c r="G133" i="6" s="1"/>
  <c r="D136" i="6"/>
  <c r="E133" i="6" s="1"/>
  <c r="H135" i="6"/>
  <c r="H134" i="6"/>
  <c r="H133" i="6"/>
  <c r="F127" i="6"/>
  <c r="D127" i="6"/>
  <c r="H126" i="6"/>
  <c r="H125" i="6"/>
  <c r="H124" i="6"/>
  <c r="H123" i="6"/>
  <c r="H122" i="6"/>
  <c r="H120" i="6"/>
  <c r="H119" i="6"/>
  <c r="E118" i="6"/>
  <c r="E132" i="6" s="1"/>
  <c r="E142" i="6" s="1"/>
  <c r="E172" i="6" s="1"/>
  <c r="E180" i="6" s="1"/>
  <c r="F190" i="6" s="1"/>
  <c r="F207" i="6" s="1"/>
  <c r="E215" i="6" s="1"/>
  <c r="E230" i="6" s="1"/>
  <c r="E246" i="6" s="1"/>
  <c r="E256" i="6" s="1"/>
  <c r="F113" i="6"/>
  <c r="G109" i="6" s="1"/>
  <c r="D113" i="6"/>
  <c r="E108" i="6" s="1"/>
  <c r="H112" i="6"/>
  <c r="H111" i="6"/>
  <c r="H110" i="6"/>
  <c r="H109" i="6"/>
  <c r="H108" i="6"/>
  <c r="H107" i="6"/>
  <c r="H106" i="6"/>
  <c r="H105" i="6"/>
  <c r="G104" i="6"/>
  <c r="G118" i="6" s="1"/>
  <c r="G132" i="6" s="1"/>
  <c r="G142" i="6" s="1"/>
  <c r="G172" i="6" s="1"/>
  <c r="G180" i="6" s="1"/>
  <c r="H190" i="6" s="1"/>
  <c r="H207" i="6" s="1"/>
  <c r="G215" i="6" s="1"/>
  <c r="G230" i="6" s="1"/>
  <c r="G246" i="6" s="1"/>
  <c r="G256" i="6" s="1"/>
  <c r="F81" i="6"/>
  <c r="G73" i="6" s="1"/>
  <c r="E76" i="6"/>
  <c r="H80" i="6"/>
  <c r="H79" i="6"/>
  <c r="H78" i="6"/>
  <c r="H77" i="6"/>
  <c r="H76" i="6"/>
  <c r="H75" i="6"/>
  <c r="H74" i="6"/>
  <c r="H73" i="6"/>
  <c r="H72" i="6"/>
  <c r="H71" i="6"/>
  <c r="H70" i="6"/>
  <c r="H69" i="6"/>
  <c r="G61" i="6"/>
  <c r="F35" i="6"/>
  <c r="G33" i="6" s="1"/>
  <c r="D35" i="6"/>
  <c r="E30" i="6" s="1"/>
  <c r="H34" i="6"/>
  <c r="H33" i="6"/>
  <c r="H32" i="6"/>
  <c r="H31" i="6"/>
  <c r="H30" i="6"/>
  <c r="H29" i="6"/>
  <c r="H28" i="6"/>
  <c r="H27" i="6"/>
  <c r="H26" i="6"/>
  <c r="H25" i="6"/>
  <c r="H24" i="6"/>
  <c r="G12" i="6"/>
  <c r="E184" i="6" l="1"/>
  <c r="E183" i="6"/>
  <c r="G220" i="6"/>
  <c r="E124" i="6"/>
  <c r="E121" i="6"/>
  <c r="E122" i="6"/>
  <c r="G124" i="6"/>
  <c r="G121" i="6"/>
  <c r="G122" i="6"/>
  <c r="G184" i="6"/>
  <c r="G183" i="6"/>
  <c r="E257" i="6"/>
  <c r="E261" i="6"/>
  <c r="G235" i="6"/>
  <c r="G240" i="6"/>
  <c r="E233" i="6"/>
  <c r="G223" i="6"/>
  <c r="H191" i="6"/>
  <c r="H201" i="6"/>
  <c r="H199" i="6"/>
  <c r="H200" i="6"/>
  <c r="H204" i="6"/>
  <c r="F199" i="6"/>
  <c r="F200" i="6"/>
  <c r="E105" i="6"/>
  <c r="G70" i="6"/>
  <c r="E247" i="6"/>
  <c r="E250" i="6"/>
  <c r="G231" i="6"/>
  <c r="G234" i="6"/>
  <c r="F204" i="6"/>
  <c r="F198" i="6"/>
  <c r="G108" i="6"/>
  <c r="G106" i="6"/>
  <c r="E24" i="6"/>
  <c r="G216" i="6"/>
  <c r="E216" i="6"/>
  <c r="F205" i="6"/>
  <c r="F197" i="6"/>
  <c r="F196" i="6"/>
  <c r="F201" i="6"/>
  <c r="F195" i="6"/>
  <c r="F203" i="6"/>
  <c r="F191" i="6"/>
  <c r="F202" i="6"/>
  <c r="F192" i="6"/>
  <c r="F194" i="6"/>
  <c r="F193" i="6"/>
  <c r="H197" i="6"/>
  <c r="H194" i="6"/>
  <c r="H202" i="6"/>
  <c r="H192" i="6"/>
  <c r="H203" i="6"/>
  <c r="G144" i="6"/>
  <c r="E159" i="6"/>
  <c r="E162" i="6"/>
  <c r="E120" i="6"/>
  <c r="E107" i="6"/>
  <c r="G76" i="6"/>
  <c r="G71" i="6"/>
  <c r="G74" i="6"/>
  <c r="E219" i="6"/>
  <c r="E222" i="6"/>
  <c r="G31" i="6"/>
  <c r="G34" i="6"/>
  <c r="E71" i="6"/>
  <c r="E79" i="6"/>
  <c r="E106" i="6"/>
  <c r="E218" i="6"/>
  <c r="G219" i="6"/>
  <c r="G224" i="6"/>
  <c r="E31" i="6"/>
  <c r="G26" i="6"/>
  <c r="E166" i="6"/>
  <c r="E217" i="6"/>
  <c r="G218" i="6"/>
  <c r="G221" i="6"/>
  <c r="E223" i="6"/>
  <c r="G262" i="6"/>
  <c r="G259" i="6"/>
  <c r="G260" i="6"/>
  <c r="G257" i="6"/>
  <c r="H263" i="6"/>
  <c r="E258" i="6"/>
  <c r="E260" i="6"/>
  <c r="E231" i="6"/>
  <c r="G247" i="6"/>
  <c r="G239" i="6"/>
  <c r="G233" i="6"/>
  <c r="G237" i="6"/>
  <c r="H225" i="6"/>
  <c r="E221" i="6"/>
  <c r="G210" i="6"/>
  <c r="H210" i="6" s="1"/>
  <c r="H198" i="6"/>
  <c r="I209" i="6"/>
  <c r="I206" i="6"/>
  <c r="H185" i="6"/>
  <c r="E173" i="6"/>
  <c r="E174" i="6"/>
  <c r="E181" i="6"/>
  <c r="E182" i="6"/>
  <c r="H175" i="6"/>
  <c r="G165" i="6"/>
  <c r="E152" i="6"/>
  <c r="E154" i="6"/>
  <c r="E150" i="6"/>
  <c r="E163" i="6"/>
  <c r="E148" i="6"/>
  <c r="E157" i="6"/>
  <c r="E156" i="6"/>
  <c r="E151" i="6"/>
  <c r="E153" i="6"/>
  <c r="E144" i="6"/>
  <c r="E165" i="6"/>
  <c r="E160" i="6"/>
  <c r="G160" i="6"/>
  <c r="E158" i="6"/>
  <c r="E147" i="6"/>
  <c r="E143" i="6"/>
  <c r="E134" i="6"/>
  <c r="E125" i="6"/>
  <c r="G112" i="6"/>
  <c r="E111" i="6"/>
  <c r="E109" i="6"/>
  <c r="E110" i="6"/>
  <c r="H113" i="6"/>
  <c r="E112" i="6"/>
  <c r="G79" i="6"/>
  <c r="H81" i="6"/>
  <c r="E69" i="6"/>
  <c r="E73" i="6"/>
  <c r="E77" i="6"/>
  <c r="E74" i="6"/>
  <c r="G30" i="6"/>
  <c r="G28" i="6"/>
  <c r="E28" i="6"/>
  <c r="E25" i="6"/>
  <c r="E26" i="6"/>
  <c r="H35" i="6"/>
  <c r="E33" i="6"/>
  <c r="E32" i="6"/>
  <c r="E29" i="6"/>
  <c r="E27" i="6"/>
  <c r="E34" i="6"/>
  <c r="G29" i="6"/>
  <c r="G69" i="6"/>
  <c r="E72" i="6"/>
  <c r="G77" i="6"/>
  <c r="G107" i="6"/>
  <c r="G125" i="6"/>
  <c r="G134" i="6"/>
  <c r="G156" i="6"/>
  <c r="G148" i="6"/>
  <c r="G163" i="6"/>
  <c r="H167" i="6"/>
  <c r="E210" i="6"/>
  <c r="E238" i="6"/>
  <c r="G250" i="6"/>
  <c r="G258" i="6"/>
  <c r="E262" i="6"/>
  <c r="G153" i="6"/>
  <c r="G152" i="6"/>
  <c r="E80" i="6"/>
  <c r="E119" i="6"/>
  <c r="G32" i="6"/>
  <c r="E123" i="6"/>
  <c r="H136" i="6"/>
  <c r="G150" i="6"/>
  <c r="E146" i="6"/>
  <c r="G166" i="6"/>
  <c r="E161" i="6"/>
  <c r="G143" i="6"/>
  <c r="G181" i="6"/>
  <c r="E232" i="6"/>
  <c r="E248" i="6"/>
  <c r="H252" i="6"/>
  <c r="G147" i="6"/>
  <c r="G24" i="6"/>
  <c r="G72" i="6"/>
  <c r="E75" i="6"/>
  <c r="G80" i="6"/>
  <c r="G110" i="6"/>
  <c r="G119" i="6"/>
  <c r="H127" i="6"/>
  <c r="E164" i="6"/>
  <c r="H196" i="6"/>
  <c r="E236" i="6"/>
  <c r="G27" i="6"/>
  <c r="E70" i="6"/>
  <c r="G75" i="6"/>
  <c r="E78" i="6"/>
  <c r="G105" i="6"/>
  <c r="G123" i="6"/>
  <c r="E126" i="6"/>
  <c r="E135" i="6"/>
  <c r="E155" i="6"/>
  <c r="G146" i="6"/>
  <c r="E149" i="6"/>
  <c r="G161" i="6"/>
  <c r="G164" i="6"/>
  <c r="H193" i="6"/>
  <c r="H195" i="6"/>
  <c r="G232" i="6"/>
  <c r="E239" i="6"/>
  <c r="G248" i="6"/>
  <c r="E251" i="6"/>
  <c r="E259" i="6"/>
  <c r="G78" i="6"/>
  <c r="G126" i="6"/>
  <c r="G135" i="6"/>
  <c r="G155" i="6"/>
  <c r="G149" i="6"/>
  <c r="G145" i="6"/>
  <c r="E240" i="6"/>
  <c r="H241" i="6"/>
  <c r="G251" i="6"/>
  <c r="G25" i="6"/>
  <c r="G111" i="6"/>
  <c r="G120" i="6"/>
  <c r="G151" i="6"/>
  <c r="G157" i="6"/>
  <c r="G158" i="6"/>
  <c r="G173" i="6"/>
  <c r="G175" i="6" s="1"/>
  <c r="G182" i="6"/>
  <c r="E237" i="6"/>
  <c r="E234" i="6"/>
  <c r="G154" i="6"/>
  <c r="G159" i="6"/>
  <c r="G185" i="6" l="1"/>
  <c r="G225" i="6"/>
  <c r="I210" i="6"/>
  <c r="E81" i="6"/>
  <c r="E175" i="6"/>
  <c r="E136" i="6"/>
  <c r="E35" i="6"/>
  <c r="E225" i="6"/>
  <c r="E263" i="6"/>
  <c r="G263" i="6"/>
  <c r="G252" i="6"/>
  <c r="G241" i="6"/>
  <c r="H206" i="6"/>
  <c r="F206" i="6"/>
  <c r="E185" i="6"/>
  <c r="E167" i="6"/>
  <c r="G136" i="6"/>
  <c r="E127" i="6"/>
  <c r="E113" i="6"/>
  <c r="E241" i="6"/>
  <c r="F210" i="6"/>
  <c r="G81" i="6"/>
  <c r="G167" i="6"/>
  <c r="G35" i="6"/>
  <c r="G113" i="6"/>
  <c r="G127" i="6"/>
  <c r="E252" i="6"/>
</calcChain>
</file>

<file path=xl/sharedStrings.xml><?xml version="1.0" encoding="utf-8"?>
<sst xmlns="http://schemas.openxmlformats.org/spreadsheetml/2006/main" count="427" uniqueCount="207">
  <si>
    <t>NOTA TÉCNICA:</t>
  </si>
  <si>
    <t>CARTERA DESEMBOLSADA Y CON DETALLE DE BENEFICIARIOS DE PRIMER PISO</t>
  </si>
  <si>
    <t>CARTERA DESEMBOLSADA COMO ANTICIPO*</t>
  </si>
  <si>
    <t>TOTAL CARTERA</t>
  </si>
  <si>
    <t>* Cartera entregada a las OSFPS que al momento no presentan detalle de beneficiarios de primer piso.</t>
  </si>
  <si>
    <t>AÑOS</t>
  </si>
  <si>
    <t>CARTERA DESEMBOLSADA</t>
  </si>
  <si>
    <t>PORCENTAJE TOTAL DE CARTERA DESEMBOLSADA</t>
  </si>
  <si>
    <t>CARTERA PROMEDIO</t>
  </si>
  <si>
    <t>TOTAL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</si>
  <si>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</si>
  <si>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</si>
  <si>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</si>
  <si>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</si>
  <si>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</si>
  <si>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</si>
  <si>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</si>
  <si>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</si>
  <si>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</si>
  <si>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</si>
  <si>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</si>
  <si>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</si>
  <si>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</si>
  <si>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COLOCACIÓN POR SEGMENTOS DEL SFPS</t>
  </si>
  <si>
    <t>SEGMENTOS</t>
  </si>
  <si>
    <t>ONG</t>
  </si>
  <si>
    <t>SEGMENTO 1</t>
  </si>
  <si>
    <t>SEGMENTO 3</t>
  </si>
  <si>
    <t>SEGMENTO 4</t>
  </si>
  <si>
    <t>SEGMENTO 5</t>
  </si>
  <si>
    <t>LÍNEAS DE CRÉDITO</t>
  </si>
  <si>
    <t>COLOCACIÓN POR NIVELES DE POBREZA PARROQUIAL</t>
  </si>
  <si>
    <t>NIVEL DE POBREZA PARROQUIAL (Indicador de necesidades básicas insatisfechas)</t>
  </si>
  <si>
    <t>Pobreza mayor al 65% (A)</t>
  </si>
  <si>
    <t>Entre el 38% al 65% (B)</t>
  </si>
  <si>
    <t>Menor al 38% ( C)</t>
  </si>
  <si>
    <t>COLOCACIÓN POR PROVINCIAS</t>
  </si>
  <si>
    <t>PROVINCIAS</t>
  </si>
  <si>
    <t>AZUAY</t>
  </si>
  <si>
    <t>BOLIVAR</t>
  </si>
  <si>
    <t>CARCHI</t>
  </si>
  <si>
    <t>CHIMBORAZO</t>
  </si>
  <si>
    <t>COTOPAXI</t>
  </si>
  <si>
    <t>EL ORO</t>
  </si>
  <si>
    <t>ESMERALDAS</t>
  </si>
  <si>
    <t>GUAYAS</t>
  </si>
  <si>
    <t>IMBABURA</t>
  </si>
  <si>
    <t>ORELLANA</t>
  </si>
  <si>
    <t>PICHINCHA</t>
  </si>
  <si>
    <t>TUNGURAHUA</t>
  </si>
  <si>
    <t>TIPO DE PARROQUIAS</t>
  </si>
  <si>
    <t>RURAL</t>
  </si>
  <si>
    <t>URBANA</t>
  </si>
  <si>
    <t>COLOCACIÓN POR GÉNERO</t>
  </si>
  <si>
    <t>GÉNERO</t>
  </si>
  <si>
    <t>FEMENINO</t>
  </si>
  <si>
    <t>MASCULINO</t>
  </si>
  <si>
    <t>COLOCACIÓN POR SECTOR PRODUCTIVO*</t>
  </si>
  <si>
    <t>SECTORES PRODUCTIVOS</t>
  </si>
  <si>
    <t>OPERACIONES</t>
  </si>
  <si>
    <t>CONSTRUCCIÓN</t>
  </si>
  <si>
    <t>HOTELES Y RESTAURANTES</t>
  </si>
  <si>
    <t>INDUSTRIAS MANUFACTURERAS</t>
  </si>
  <si>
    <t>OTRAS ACTIVIDADES DE SERVICIOS COMUNITARIOS, SOCIALES Y PERSONALES</t>
  </si>
  <si>
    <t>PESCA</t>
  </si>
  <si>
    <t>TRANSPORTE, ALMACENAMIENTO Y COMUNICACIONES</t>
  </si>
  <si>
    <t>SUBTOTAL</t>
  </si>
  <si>
    <t>SECTOR VIVIENDA</t>
  </si>
  <si>
    <t>VIVIENDA</t>
  </si>
  <si>
    <t>* Los sectores productivos estan clasificados de acuerdo a la Clasificación Industrial Internacional Uniforme de todas las actividades económicas (CIIU)</t>
  </si>
  <si>
    <t xml:space="preserve"> COLOCACIÓN POR RANGO DE EDADES</t>
  </si>
  <si>
    <t>De 19 a 29</t>
  </si>
  <si>
    <t>De 30 a 45</t>
  </si>
  <si>
    <t>De 46 a 55</t>
  </si>
  <si>
    <t>De 56 a 65</t>
  </si>
  <si>
    <t>Mayor a 65</t>
  </si>
  <si>
    <t xml:space="preserve"> COLOCACIÓN POR ETNIA</t>
  </si>
  <si>
    <t>AFROECUATORIANO</t>
  </si>
  <si>
    <t>BLANCO</t>
  </si>
  <si>
    <t>MESTIZO</t>
  </si>
  <si>
    <t>MONTUBIO</t>
  </si>
  <si>
    <t>MULATO</t>
  </si>
  <si>
    <t>NEGRO</t>
  </si>
  <si>
    <t xml:space="preserve"> COLOCACIÓN POR INSTRUCCIÓN</t>
  </si>
  <si>
    <t xml:space="preserve">NINGUNA </t>
  </si>
  <si>
    <t>PRIMARIA</t>
  </si>
  <si>
    <t>SECUNDARIA</t>
  </si>
  <si>
    <t>SUPERIOR</t>
  </si>
  <si>
    <t>Fuente: Dirección de Inteligencia de Mercados</t>
  </si>
  <si>
    <t>Elaboración: Dirección de Inteligencia de Mercados</t>
  </si>
  <si>
    <t>RANGO EDADES</t>
  </si>
  <si>
    <t>ETNIA</t>
  </si>
  <si>
    <t>INSTRUCCIÓN</t>
  </si>
  <si>
    <t>MANABI</t>
  </si>
  <si>
    <t>SANTO DOMINGO DE LOS TSACHILAS</t>
  </si>
  <si>
    <t>LOS RIOS</t>
  </si>
  <si>
    <t>SUCUMBIOS</t>
  </si>
  <si>
    <t>COLOCACIÓN POR PRODUCTO DE CRÉDITO</t>
  </si>
  <si>
    <t>AGRICULTURA, GANADERIA, CAZA Y SILVICULTURA</t>
  </si>
  <si>
    <t>COMERCIO AL POR MAYOR Y MENOR, REPARACIÓN VEHICULOS, AUTOMOTORES, MOTOCICLETAS Y ENSERES DOMÉSTICOS</t>
  </si>
  <si>
    <t>LOJA</t>
  </si>
  <si>
    <t>MORONA SANTIAGO</t>
  </si>
  <si>
    <t>CAÑAR</t>
  </si>
  <si>
    <t>SEGMENTO 2</t>
  </si>
  <si>
    <t>ENSEÑANZA</t>
  </si>
  <si>
    <t>SERVICIOS SOCIALES Y DE SALUD</t>
  </si>
  <si>
    <t>ENTIDADES ASOCIATIVAS DE AHORRO Y CREDITO</t>
  </si>
  <si>
    <t>Vivienda (Zona terremoto)</t>
  </si>
  <si>
    <t>Vivienda Popular</t>
  </si>
  <si>
    <t>Tasa Vivienda hasta 11.33%</t>
  </si>
  <si>
    <t xml:space="preserve"> COLOCACIÓN POR RANGO DE TASAS EFECTIVAS</t>
  </si>
  <si>
    <t>RANGO TASAS EFECTIVAS</t>
  </si>
  <si>
    <t>Del 10.01% al 15%</t>
  </si>
  <si>
    <t>Del 15.01% al 20%</t>
  </si>
  <si>
    <t>Del 20.01% al 25%</t>
  </si>
  <si>
    <t>INDIGENA</t>
  </si>
  <si>
    <t>EPS Acumulación Ampliada</t>
  </si>
  <si>
    <t>COLOCACIÓN POR TIPO DE PARROQUIA</t>
  </si>
  <si>
    <t>Microefectivo Conafips</t>
  </si>
  <si>
    <t>ANTICIPOS</t>
  </si>
  <si>
    <t>MUTUALISTA</t>
  </si>
  <si>
    <t>Reactivación de Infraestructura</t>
  </si>
  <si>
    <t>NAPO</t>
  </si>
  <si>
    <t>ZAMORA CHINCHIPE</t>
  </si>
  <si>
    <t>PASTAZA</t>
  </si>
  <si>
    <t>ACTIVIDADES INMOBILIARIAS, EMPRESARIALES Y DE ALQUILER</t>
  </si>
  <si>
    <t>SANTA ELENA</t>
  </si>
  <si>
    <t>ACTIVIDADES DE HOGARES PRIVADOS CON SERVICIO DOMESTICO</t>
  </si>
  <si>
    <t>ANTICIPO</t>
  </si>
  <si>
    <t>De 16 a 18</t>
  </si>
  <si>
    <t>Menor de edad</t>
  </si>
  <si>
    <t>OTROS</t>
  </si>
  <si>
    <t>Inclusión Social</t>
  </si>
  <si>
    <t>No reporte edad</t>
  </si>
  <si>
    <t>CARTERA DEVUELTA Y NO JUSTIFICADA POR PARTE DE LAS OSFPS</t>
  </si>
  <si>
    <t>CARTERA Y BENEFICIARIOS DE PRIMER PISO DESEMBOLSADOS</t>
  </si>
  <si>
    <t>TOTAL BENEFICIARIOS DE PRIMER PISO</t>
  </si>
  <si>
    <t>PORCENTAJE TOTAL DE BENEFICIARIOS DE PRIMER PISO</t>
  </si>
  <si>
    <t>Reactivación Productiva (Zona terremoto)</t>
  </si>
  <si>
    <t>La pobreza por necesidades insatisfechas, esta medida a nivel parroquial. Esta puntuación abarca cinco dimensiones: Capacidad económica, acceso a educación básica, acceso a vivienda, acceso a servicios básicos y hacinamiento.</t>
  </si>
  <si>
    <t>PARTICIPACIÓN DEL MES EN LA CARTERA DESEMBOLSADA TOTAL</t>
  </si>
  <si>
    <t>PARTICIPACIÓN DEL MES EN EL NÚMERO DE BENEFICIARIOS DE PRIMER PISO</t>
  </si>
  <si>
    <t>GALAPAGOS</t>
  </si>
  <si>
    <t>EXPLOTACION DE MINAS Y CANTERAS</t>
  </si>
  <si>
    <t xml:space="preserve"> MONTO DEL CRÉDITO GARANTIZADO POR CONAFIPS</t>
  </si>
  <si>
    <t>MONTO TOTAL DEL CRÉDITO</t>
  </si>
  <si>
    <t>BENEFICIARIOS DE PRIMER PISO</t>
  </si>
  <si>
    <t>MONTO PROMEDIO POR OPERACIÓN GARANTIZADA</t>
  </si>
  <si>
    <t>MES</t>
  </si>
  <si>
    <t>COLOCACIÓN POR NIVEL DE POBREZA 2018</t>
  </si>
  <si>
    <t>La pobreza por necesidades insatisfechas, es una medida de pobreza multidimencional que abarca cinco dimensiones: Capacidad económica, acceso a educación básica, acceso a vivienda, acceso a servicios básicos y hacinamiento</t>
  </si>
  <si>
    <t>COLOCACIÓN POR PROVINCIA 2018</t>
  </si>
  <si>
    <t>PROVINCIA</t>
  </si>
  <si>
    <t>FRANCISCO DE ORELLANA</t>
  </si>
  <si>
    <t>TOTAL GENERAL</t>
  </si>
  <si>
    <t>LINEAS DE CREDITO</t>
  </si>
  <si>
    <t>MICRO EMPRENDIMIENTOS</t>
  </si>
  <si>
    <t>MICRO MIGRANTES</t>
  </si>
  <si>
    <t>MICRO SERCOP</t>
  </si>
  <si>
    <t>ORDERING</t>
  </si>
  <si>
    <t>COLOCACIÓN POR SEGMENTO 2018</t>
  </si>
  <si>
    <t>SEGMENT0S</t>
  </si>
  <si>
    <t>-</t>
  </si>
  <si>
    <t>COLOCACIÓN POR ACTIVIDADES PRODUCTIVAS 2018</t>
  </si>
  <si>
    <t>AGRICULTURA, GANADERIA, CAZA Y SIVICULTURA</t>
  </si>
  <si>
    <t>CONSTRUCCION</t>
  </si>
  <si>
    <t>ELABORACION DE PRODUCTOS ALIMENTICIOS Y BEBIDAS</t>
  </si>
  <si>
    <t xml:space="preserve">FABRICACION DE MAQUINARIA Y EQUIPO; EQUIPO DE TRANSPORTE E INDUSTRIAS </t>
  </si>
  <si>
    <t>FABRICACION DE PRODUCTOS METALICOS Y NO METALICOS</t>
  </si>
  <si>
    <t>FABRICACION DE PRODUCTOS QUIMICOS: DEL CAUCHO Y PLASTICO</t>
  </si>
  <si>
    <t>FABRICACION DE PRODUCTOS TEXTILES, PRENDAS DE VESTIR; FABRICACION DE CUERO</t>
  </si>
  <si>
    <t>PRODUCCION DE MADERA Y FABRICACION DE PRODUCTOS DE MADERA</t>
  </si>
  <si>
    <t>COLOCACIÓN DE RECURSOS ENTRE OSFPS CON GARANTÍA DE CONAFIPS ANUAL</t>
  </si>
  <si>
    <t xml:space="preserve"> MONTO COLOCADO</t>
  </si>
  <si>
    <t>MONTO PROMEDIO</t>
  </si>
  <si>
    <t>COLOCACIÓN DE INVERSIONES MENSUAL 2018</t>
  </si>
  <si>
    <t xml:space="preserve">BOLIVAR                                           </t>
  </si>
  <si>
    <t xml:space="preserve">CHIMBORAZO                                        </t>
  </si>
  <si>
    <t xml:space="preserve">COTOPAXI                                          </t>
  </si>
  <si>
    <t xml:space="preserve">IMBABURA                                          </t>
  </si>
  <si>
    <t xml:space="preserve">NAPO                                              </t>
  </si>
  <si>
    <t xml:space="preserve">ORELLANA                                          </t>
  </si>
  <si>
    <t xml:space="preserve">PICHINCHA                                         </t>
  </si>
  <si>
    <t xml:space="preserve">TUNGURAHUA                                        </t>
  </si>
  <si>
    <t>COLOCACIÓN MENSUAL POR TIPO DE INVERSIÓN 2018</t>
  </si>
  <si>
    <t>NUEVAS</t>
  </si>
  <si>
    <t>RENOVACIONES</t>
  </si>
  <si>
    <t>COLOCACIÓN DE INVERSIONES MENSUAL POR NÚMERO DE COAC 2018</t>
  </si>
  <si>
    <t>INVIRTIERON</t>
  </si>
  <si>
    <t>CAPTARON</t>
  </si>
  <si>
    <t>Fuente: CONAFIPS</t>
  </si>
  <si>
    <t xml:space="preserve">MANABI                                            </t>
  </si>
  <si>
    <t xml:space="preserve">SUCUMBIOS                                         </t>
  </si>
  <si>
    <t>CAPTACIÓN POR PROVINCIA 2018</t>
  </si>
  <si>
    <t>COLOCACIÓN ANUAL DEL 2011 - DICIEMBRE 2018</t>
  </si>
  <si>
    <t>CARTERA MENSUAL DE DICIEMBRE 2018</t>
  </si>
  <si>
    <t>COLOCACIÓN POR LINEA DE CREDITO 2018</t>
  </si>
  <si>
    <t>CARTERA DESEMBOLSADA Y NÚMERO DE BENEFICIARIOS DE PRIMER PISO
2008 - DICIEMBRE 2018</t>
  </si>
  <si>
    <r>
      <t xml:space="preserve">CARTERA DESEMBOLSADA Y CON DETALLE DE BENEFICIARIOS DE PRIMER PISO </t>
    </r>
    <r>
      <rPr>
        <b/>
        <sz val="10"/>
        <rFont val="Calibri"/>
        <family val="2"/>
        <scheme val="minor"/>
      </rPr>
      <t>(a Diciembre 2018)</t>
    </r>
  </si>
  <si>
    <r>
      <t xml:space="preserve">CARTERA DESEMBOLSADA COMO ANTICIPO </t>
    </r>
    <r>
      <rPr>
        <b/>
        <sz val="10"/>
        <rFont val="Calibri"/>
        <family val="2"/>
        <scheme val="minor"/>
      </rPr>
      <t>(a Diciembre 2018)*</t>
    </r>
  </si>
  <si>
    <r>
      <t>CARTERA DEVUELTA Y NO JUSTIFICADA POR PARTE DE LAS OSFPS (</t>
    </r>
    <r>
      <rPr>
        <b/>
        <sz val="10"/>
        <rFont val="Calibri"/>
        <family val="2"/>
        <scheme val="minor"/>
      </rPr>
      <t>a Diciembre 2018)</t>
    </r>
  </si>
  <si>
    <t>Fortalecimiento de OSFPS</t>
  </si>
  <si>
    <t>COMPRA DE CARTERA</t>
  </si>
  <si>
    <t>SIN INFORMACION</t>
  </si>
  <si>
    <t>Del 25.01 % al 27.45%</t>
  </si>
  <si>
    <t>CARTERA DESEMBOLSADA Y NÚMERO DE BENEFICIARIOS DE PRIMER PISO
ENERO - DICIEMBRE 2018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</si>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</sst>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"/>
    <numFmt numFmtId="167" formatCode="_(* #,##0_);_(* \(#,##0\);_(* &quot;-&quot;??_);_(@_)"/>
    <numFmt numFmtId="168" formatCode="&quot;$&quot;#,##0.00"/>
    <numFmt numFmtId="169" formatCode="&quot;$&quot;#,##0"/>
    <numFmt numFmtId="170" formatCode="&quot;$&quot;\ #,##0"/>
    <numFmt numFmtId="171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5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/>
    <xf numFmtId="0" fontId="4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4" fillId="3" borderId="5" xfId="0" applyFont="1" applyFill="1" applyBorder="1"/>
    <xf numFmtId="166" fontId="4" fillId="3" borderId="5" xfId="0" applyNumberFormat="1" applyFont="1" applyFill="1" applyBorder="1"/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/>
    <xf numFmtId="17" fontId="3" fillId="3" borderId="8" xfId="0" applyNumberFormat="1" applyFont="1" applyFill="1" applyBorder="1"/>
    <xf numFmtId="166" fontId="4" fillId="3" borderId="9" xfId="2" applyNumberFormat="1" applyFont="1" applyFill="1" applyBorder="1"/>
    <xf numFmtId="166" fontId="2" fillId="2" borderId="0" xfId="0" applyNumberFormat="1" applyFont="1" applyFill="1"/>
    <xf numFmtId="164" fontId="0" fillId="2" borderId="0" xfId="2" applyFont="1" applyFill="1"/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wrapText="1"/>
    </xf>
    <xf numFmtId="10" fontId="0" fillId="0" borderId="23" xfId="3" applyNumberFormat="1" applyFont="1" applyBorder="1"/>
    <xf numFmtId="0" fontId="0" fillId="0" borderId="25" xfId="0" applyFill="1" applyBorder="1" applyAlignment="1">
      <alignment horizontal="center" wrapText="1"/>
    </xf>
    <xf numFmtId="10" fontId="0" fillId="0" borderId="26" xfId="3" applyNumberFormat="1" applyFont="1" applyBorder="1"/>
    <xf numFmtId="0" fontId="2" fillId="5" borderId="28" xfId="0" applyFont="1" applyFill="1" applyBorder="1" applyAlignment="1">
      <alignment horizontal="center" vertical="center"/>
    </xf>
    <xf numFmtId="10" fontId="2" fillId="5" borderId="29" xfId="3" applyNumberFormat="1" applyFont="1" applyFill="1" applyBorder="1" applyAlignment="1">
      <alignment horizontal="right" vertical="center"/>
    </xf>
    <xf numFmtId="164" fontId="0" fillId="2" borderId="0" xfId="0" applyNumberFormat="1" applyFill="1"/>
    <xf numFmtId="165" fontId="0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0" fontId="0" fillId="0" borderId="35" xfId="3" applyNumberFormat="1" applyFont="1" applyBorder="1"/>
    <xf numFmtId="164" fontId="7" fillId="2" borderId="0" xfId="0" applyNumberFormat="1" applyFont="1" applyFill="1" applyBorder="1" applyAlignment="1">
      <alignment horizontal="left" vertical="top" wrapText="1"/>
    </xf>
    <xf numFmtId="167" fontId="0" fillId="2" borderId="0" xfId="0" applyNumberFormat="1" applyFill="1" applyAlignment="1">
      <alignment horizontal="center" vertical="center"/>
    </xf>
    <xf numFmtId="167" fontId="0" fillId="0" borderId="26" xfId="1" applyNumberFormat="1" applyFont="1" applyBorder="1"/>
    <xf numFmtId="10" fontId="0" fillId="2" borderId="0" xfId="3" applyNumberFormat="1" applyFont="1" applyFill="1"/>
    <xf numFmtId="167" fontId="0" fillId="2" borderId="0" xfId="0" applyNumberFormat="1" applyFill="1"/>
    <xf numFmtId="0" fontId="2" fillId="5" borderId="28" xfId="0" applyFont="1" applyFill="1" applyBorder="1" applyAlignment="1">
      <alignment vertical="center"/>
    </xf>
    <xf numFmtId="10" fontId="2" fillId="5" borderId="29" xfId="2" applyNumberFormat="1" applyFont="1" applyFill="1" applyBorder="1" applyAlignment="1">
      <alignment horizontal="right" vertical="center"/>
    </xf>
    <xf numFmtId="167" fontId="2" fillId="5" borderId="29" xfId="1" applyNumberFormat="1" applyFont="1" applyFill="1" applyBorder="1" applyAlignment="1">
      <alignment horizontal="center" vertical="center"/>
    </xf>
    <xf numFmtId="0" fontId="0" fillId="2" borderId="0" xfId="0" applyFill="1" applyBorder="1"/>
    <xf numFmtId="164" fontId="2" fillId="2" borderId="0" xfId="2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/>
    </xf>
    <xf numFmtId="10" fontId="0" fillId="6" borderId="23" xfId="3" applyNumberFormat="1" applyFont="1" applyFill="1" applyBorder="1"/>
    <xf numFmtId="167" fontId="0" fillId="6" borderId="23" xfId="1" applyNumberFormat="1" applyFont="1" applyFill="1" applyBorder="1"/>
    <xf numFmtId="0" fontId="0" fillId="6" borderId="25" xfId="0" applyFill="1" applyBorder="1" applyAlignment="1">
      <alignment horizontal="left"/>
    </xf>
    <xf numFmtId="10" fontId="0" fillId="6" borderId="26" xfId="3" applyNumberFormat="1" applyFont="1" applyFill="1" applyBorder="1"/>
    <xf numFmtId="167" fontId="0" fillId="6" borderId="26" xfId="1" applyNumberFormat="1" applyFont="1" applyFill="1" applyBorder="1"/>
    <xf numFmtId="10" fontId="0" fillId="6" borderId="35" xfId="3" applyNumberFormat="1" applyFont="1" applyFill="1" applyBorder="1"/>
    <xf numFmtId="167" fontId="0" fillId="6" borderId="35" xfId="1" applyNumberFormat="1" applyFont="1" applyFill="1" applyBorder="1"/>
    <xf numFmtId="10" fontId="0" fillId="0" borderId="23" xfId="3" applyNumberFormat="1" applyFont="1" applyBorder="1" applyAlignment="1">
      <alignment horizontal="right"/>
    </xf>
    <xf numFmtId="10" fontId="0" fillId="0" borderId="26" xfId="3" applyNumberFormat="1" applyFont="1" applyBorder="1" applyAlignment="1">
      <alignment horizontal="right"/>
    </xf>
    <xf numFmtId="10" fontId="0" fillId="0" borderId="35" xfId="3" applyNumberFormat="1" applyFont="1" applyBorder="1" applyAlignment="1">
      <alignment horizontal="right"/>
    </xf>
    <xf numFmtId="0" fontId="2" fillId="5" borderId="28" xfId="0" applyFont="1" applyFill="1" applyBorder="1" applyAlignment="1">
      <alignment horizontal="center" vertical="center" wrapText="1"/>
    </xf>
    <xf numFmtId="167" fontId="8" fillId="5" borderId="29" xfId="1" applyNumberFormat="1" applyFont="1" applyFill="1" applyBorder="1" applyAlignment="1">
      <alignment horizontal="center" vertical="center"/>
    </xf>
    <xf numFmtId="10" fontId="8" fillId="5" borderId="37" xfId="3" applyNumberFormat="1" applyFont="1" applyFill="1" applyBorder="1" applyAlignment="1">
      <alignment horizontal="right" vertical="center"/>
    </xf>
    <xf numFmtId="167" fontId="0" fillId="0" borderId="23" xfId="1" applyNumberFormat="1" applyFont="1" applyBorder="1" applyAlignment="1">
      <alignment horizontal="center"/>
    </xf>
    <xf numFmtId="167" fontId="0" fillId="0" borderId="26" xfId="1" applyNumberFormat="1" applyFont="1" applyBorder="1" applyAlignment="1">
      <alignment horizontal="center"/>
    </xf>
    <xf numFmtId="167" fontId="0" fillId="0" borderId="35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" fontId="0" fillId="2" borderId="0" xfId="0" applyNumberForma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0" fontId="0" fillId="0" borderId="23" xfId="3" applyNumberFormat="1" applyFont="1" applyFill="1" applyBorder="1"/>
    <xf numFmtId="167" fontId="1" fillId="2" borderId="0" xfId="1" applyNumberFormat="1" applyFont="1" applyFill="1" applyBorder="1"/>
    <xf numFmtId="10" fontId="0" fillId="0" borderId="26" xfId="3" applyNumberFormat="1" applyFont="1" applyFill="1" applyBorder="1"/>
    <xf numFmtId="10" fontId="0" fillId="0" borderId="32" xfId="3" applyNumberFormat="1" applyFont="1" applyFill="1" applyBorder="1"/>
    <xf numFmtId="165" fontId="1" fillId="2" borderId="0" xfId="1" applyFont="1" applyFill="1" applyBorder="1"/>
    <xf numFmtId="9" fontId="2" fillId="5" borderId="32" xfId="3" applyFont="1" applyFill="1" applyBorder="1" applyAlignment="1">
      <alignment horizontal="right" vertical="center"/>
    </xf>
    <xf numFmtId="167" fontId="2" fillId="5" borderId="32" xfId="0" applyNumberFormat="1" applyFont="1" applyFill="1" applyBorder="1" applyAlignment="1">
      <alignment horizontal="left" vertical="center"/>
    </xf>
    <xf numFmtId="9" fontId="2" fillId="5" borderId="41" xfId="3" applyFont="1" applyFill="1" applyBorder="1" applyAlignment="1">
      <alignment horizontal="right" vertical="center"/>
    </xf>
    <xf numFmtId="167" fontId="0" fillId="0" borderId="23" xfId="1" applyNumberFormat="1" applyFont="1" applyBorder="1"/>
    <xf numFmtId="167" fontId="0" fillId="0" borderId="35" xfId="1" applyNumberFormat="1" applyFont="1" applyBorder="1"/>
    <xf numFmtId="0" fontId="2" fillId="2" borderId="0" xfId="0" applyFont="1" applyFill="1" applyAlignment="1">
      <alignment horizontal="left"/>
    </xf>
    <xf numFmtId="166" fontId="0" fillId="2" borderId="0" xfId="0" applyNumberFormat="1" applyFill="1"/>
    <xf numFmtId="0" fontId="0" fillId="0" borderId="22" xfId="0" applyBorder="1" applyAlignment="1">
      <alignment horizontal="center" vertical="center"/>
    </xf>
    <xf numFmtId="167" fontId="2" fillId="5" borderId="29" xfId="1" applyNumberFormat="1" applyFont="1" applyFill="1" applyBorder="1" applyAlignment="1">
      <alignment horizontal="right" vertical="center"/>
    </xf>
    <xf numFmtId="166" fontId="0" fillId="2" borderId="0" xfId="1" applyNumberFormat="1" applyFont="1" applyFill="1"/>
    <xf numFmtId="167" fontId="2" fillId="5" borderId="29" xfId="2" applyNumberFormat="1" applyFont="1" applyFill="1" applyBorder="1" applyAlignment="1">
      <alignment horizontal="right" vertical="center"/>
    </xf>
    <xf numFmtId="0" fontId="0" fillId="0" borderId="42" xfId="0" applyBorder="1" applyAlignment="1">
      <alignment horizontal="left"/>
    </xf>
    <xf numFmtId="0" fontId="2" fillId="5" borderId="32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0" fontId="2" fillId="5" borderId="32" xfId="3" applyNumberFormat="1" applyFont="1" applyFill="1" applyBorder="1" applyAlignment="1">
      <alignment horizontal="right" vertical="center"/>
    </xf>
    <xf numFmtId="167" fontId="8" fillId="5" borderId="32" xfId="1" applyNumberFormat="1" applyFont="1" applyFill="1" applyBorder="1" applyAlignment="1">
      <alignment horizontal="center" vertical="center"/>
    </xf>
    <xf numFmtId="10" fontId="8" fillId="5" borderId="41" xfId="3" applyNumberFormat="1" applyFont="1" applyFill="1" applyBorder="1" applyAlignment="1">
      <alignment horizontal="right" vertical="center"/>
    </xf>
    <xf numFmtId="0" fontId="0" fillId="6" borderId="34" xfId="0" applyFill="1" applyBorder="1" applyAlignment="1">
      <alignment horizontal="left"/>
    </xf>
    <xf numFmtId="0" fontId="0" fillId="0" borderId="34" xfId="0" applyBorder="1" applyAlignment="1">
      <alignment horizontal="center"/>
    </xf>
    <xf numFmtId="10" fontId="13" fillId="0" borderId="26" xfId="3" applyNumberFormat="1" applyFont="1" applyFill="1" applyBorder="1"/>
    <xf numFmtId="167" fontId="13" fillId="0" borderId="26" xfId="1" applyNumberFormat="1" applyFont="1" applyFill="1" applyBorder="1"/>
    <xf numFmtId="10" fontId="2" fillId="7" borderId="32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left" wrapText="1"/>
    </xf>
    <xf numFmtId="0" fontId="0" fillId="0" borderId="25" xfId="0" applyBorder="1" applyAlignment="1">
      <alignment horizontal="center"/>
    </xf>
    <xf numFmtId="0" fontId="13" fillId="0" borderId="25" xfId="0" applyFont="1" applyFill="1" applyBorder="1" applyAlignment="1">
      <alignment horizontal="center" wrapText="1"/>
    </xf>
    <xf numFmtId="0" fontId="0" fillId="0" borderId="34" xfId="0" applyFill="1" applyBorder="1" applyAlignment="1">
      <alignment horizontal="center" wrapText="1"/>
    </xf>
    <xf numFmtId="167" fontId="0" fillId="7" borderId="32" xfId="1" applyNumberFormat="1" applyFont="1" applyFill="1" applyBorder="1" applyAlignment="1">
      <alignment horizontal="center"/>
    </xf>
    <xf numFmtId="168" fontId="0" fillId="2" borderId="0" xfId="0" applyNumberFormat="1" applyFill="1"/>
    <xf numFmtId="168" fontId="0" fillId="2" borderId="0" xfId="3" applyNumberFormat="1" applyFont="1" applyFill="1"/>
    <xf numFmtId="44" fontId="0" fillId="2" borderId="0" xfId="0" applyNumberFormat="1" applyFill="1"/>
    <xf numFmtId="167" fontId="0" fillId="0" borderId="32" xfId="1" applyNumberFormat="1" applyFont="1" applyFill="1" applyBorder="1" applyAlignment="1">
      <alignment horizontal="center"/>
    </xf>
    <xf numFmtId="167" fontId="0" fillId="0" borderId="35" xfId="1" applyNumberFormat="1" applyFont="1" applyFill="1" applyBorder="1"/>
    <xf numFmtId="0" fontId="0" fillId="0" borderId="34" xfId="0" applyBorder="1" applyAlignment="1">
      <alignment horizontal="left"/>
    </xf>
    <xf numFmtId="0" fontId="0" fillId="0" borderId="46" xfId="0" applyBorder="1" applyAlignment="1"/>
    <xf numFmtId="9" fontId="2" fillId="5" borderId="37" xfId="3" applyFont="1" applyFill="1" applyBorder="1" applyAlignment="1">
      <alignment horizontal="right" vertical="center"/>
    </xf>
    <xf numFmtId="10" fontId="0" fillId="0" borderId="43" xfId="3" applyNumberFormat="1" applyFont="1" applyBorder="1"/>
    <xf numFmtId="167" fontId="0" fillId="0" borderId="43" xfId="1" applyNumberFormat="1" applyFont="1" applyBorder="1"/>
    <xf numFmtId="0" fontId="2" fillId="5" borderId="31" xfId="0" applyFont="1" applyFill="1" applyBorder="1" applyAlignment="1">
      <alignment vertical="center"/>
    </xf>
    <xf numFmtId="10" fontId="2" fillId="5" borderId="32" xfId="2" applyNumberFormat="1" applyFont="1" applyFill="1" applyBorder="1" applyAlignment="1">
      <alignment horizontal="right" vertical="center"/>
    </xf>
    <xf numFmtId="167" fontId="2" fillId="5" borderId="32" xfId="1" applyNumberFormat="1" applyFont="1" applyFill="1" applyBorder="1" applyAlignment="1">
      <alignment horizontal="center" vertical="center"/>
    </xf>
    <xf numFmtId="10" fontId="2" fillId="5" borderId="41" xfId="3" applyNumberFormat="1" applyFont="1" applyFill="1" applyBorder="1" applyAlignment="1">
      <alignment horizontal="right" vertical="center"/>
    </xf>
    <xf numFmtId="10" fontId="2" fillId="7" borderId="35" xfId="0" applyNumberFormat="1" applyFont="1" applyFill="1" applyBorder="1" applyAlignment="1">
      <alignment horizontal="right" vertical="center" wrapText="1"/>
    </xf>
    <xf numFmtId="167" fontId="2" fillId="7" borderId="35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167" fontId="0" fillId="0" borderId="48" xfId="1" applyNumberFormat="1" applyFont="1" applyBorder="1" applyAlignment="1">
      <alignment horizontal="center"/>
    </xf>
    <xf numFmtId="169" fontId="0" fillId="0" borderId="23" xfId="2" applyNumberFormat="1" applyFont="1" applyBorder="1" applyAlignment="1">
      <alignment horizontal="right"/>
    </xf>
    <xf numFmtId="169" fontId="0" fillId="0" borderId="26" xfId="2" applyNumberFormat="1" applyFont="1" applyBorder="1" applyAlignment="1">
      <alignment horizontal="right"/>
    </xf>
    <xf numFmtId="169" fontId="0" fillId="0" borderId="26" xfId="2" applyNumberFormat="1" applyFont="1" applyBorder="1" applyAlignment="1">
      <alignment horizontal="right" vertical="center"/>
    </xf>
    <xf numFmtId="169" fontId="0" fillId="0" borderId="35" xfId="2" applyNumberFormat="1" applyFont="1" applyBorder="1" applyAlignment="1">
      <alignment horizontal="right" vertical="center"/>
    </xf>
    <xf numFmtId="169" fontId="2" fillId="5" borderId="29" xfId="2" applyNumberFormat="1" applyFont="1" applyFill="1" applyBorder="1" applyAlignment="1">
      <alignment horizontal="right" vertical="center"/>
    </xf>
    <xf numFmtId="169" fontId="4" fillId="3" borderId="0" xfId="0" applyNumberFormat="1" applyFont="1" applyFill="1" applyBorder="1"/>
    <xf numFmtId="169" fontId="3" fillId="3" borderId="6" xfId="0" applyNumberFormat="1" applyFont="1" applyFill="1" applyBorder="1"/>
    <xf numFmtId="170" fontId="0" fillId="0" borderId="23" xfId="2" applyNumberFormat="1" applyFont="1" applyBorder="1"/>
    <xf numFmtId="170" fontId="0" fillId="0" borderId="26" xfId="2" applyNumberFormat="1" applyFont="1" applyBorder="1"/>
    <xf numFmtId="170" fontId="13" fillId="0" borderId="26" xfId="2" applyNumberFormat="1" applyFont="1" applyFill="1" applyBorder="1"/>
    <xf numFmtId="170" fontId="0" fillId="0" borderId="35" xfId="2" applyNumberFormat="1" applyFont="1" applyBorder="1"/>
    <xf numFmtId="170" fontId="2" fillId="5" borderId="29" xfId="2" applyNumberFormat="1" applyFont="1" applyFill="1" applyBorder="1" applyAlignment="1">
      <alignment horizontal="right" vertical="center"/>
    </xf>
    <xf numFmtId="170" fontId="0" fillId="0" borderId="24" xfId="3" applyNumberFormat="1" applyFont="1" applyBorder="1"/>
    <xf numFmtId="170" fontId="0" fillId="0" borderId="27" xfId="3" applyNumberFormat="1" applyFont="1" applyBorder="1"/>
    <xf numFmtId="170" fontId="0" fillId="0" borderId="36" xfId="3" applyNumberFormat="1" applyFont="1" applyBorder="1"/>
    <xf numFmtId="170" fontId="2" fillId="5" borderId="30" xfId="3" applyNumberFormat="1" applyFont="1" applyFill="1" applyBorder="1" applyAlignment="1">
      <alignment horizontal="right" vertical="center"/>
    </xf>
    <xf numFmtId="170" fontId="14" fillId="3" borderId="0" xfId="0" applyNumberFormat="1" applyFont="1" applyFill="1" applyBorder="1"/>
    <xf numFmtId="170" fontId="14" fillId="3" borderId="6" xfId="0" applyNumberFormat="1" applyFont="1" applyFill="1" applyBorder="1"/>
    <xf numFmtId="169" fontId="0" fillId="0" borderId="24" xfId="0" applyNumberFormat="1" applyBorder="1" applyAlignment="1">
      <alignment horizontal="right"/>
    </xf>
    <xf numFmtId="169" fontId="0" fillId="0" borderId="27" xfId="0" applyNumberFormat="1" applyBorder="1" applyAlignment="1">
      <alignment horizontal="right"/>
    </xf>
    <xf numFmtId="169" fontId="0" fillId="0" borderId="44" xfId="0" applyNumberFormat="1" applyBorder="1" applyAlignment="1">
      <alignment horizontal="right"/>
    </xf>
    <xf numFmtId="169" fontId="2" fillId="5" borderId="33" xfId="2" applyNumberFormat="1" applyFont="1" applyFill="1" applyBorder="1" applyAlignment="1">
      <alignment horizontal="right" vertical="center"/>
    </xf>
    <xf numFmtId="169" fontId="0" fillId="0" borderId="43" xfId="2" applyNumberFormat="1" applyFont="1" applyBorder="1" applyAlignment="1">
      <alignment horizontal="right"/>
    </xf>
    <xf numFmtId="169" fontId="2" fillId="5" borderId="32" xfId="2" applyNumberFormat="1" applyFont="1" applyFill="1" applyBorder="1" applyAlignment="1">
      <alignment horizontal="right" vertical="center"/>
    </xf>
    <xf numFmtId="169" fontId="0" fillId="6" borderId="23" xfId="2" applyNumberFormat="1" applyFont="1" applyFill="1" applyBorder="1" applyAlignment="1">
      <alignment horizontal="right"/>
    </xf>
    <xf numFmtId="169" fontId="0" fillId="6" borderId="26" xfId="2" applyNumberFormat="1" applyFont="1" applyFill="1" applyBorder="1" applyAlignment="1">
      <alignment horizontal="right"/>
    </xf>
    <xf numFmtId="169" fontId="0" fillId="6" borderId="35" xfId="2" applyNumberFormat="1" applyFont="1" applyFill="1" applyBorder="1" applyAlignment="1">
      <alignment horizontal="right"/>
    </xf>
    <xf numFmtId="169" fontId="2" fillId="5" borderId="29" xfId="1" applyNumberFormat="1" applyFont="1" applyFill="1" applyBorder="1" applyAlignment="1">
      <alignment horizontal="right" vertical="center"/>
    </xf>
    <xf numFmtId="169" fontId="0" fillId="0" borderId="36" xfId="0" applyNumberFormat="1" applyBorder="1" applyAlignment="1">
      <alignment horizontal="right"/>
    </xf>
    <xf numFmtId="169" fontId="2" fillId="5" borderId="30" xfId="2" applyNumberFormat="1" applyFont="1" applyFill="1" applyBorder="1" applyAlignment="1">
      <alignment horizontal="right" vertical="center"/>
    </xf>
    <xf numFmtId="169" fontId="0" fillId="0" borderId="35" xfId="2" applyNumberFormat="1" applyFont="1" applyBorder="1" applyAlignment="1">
      <alignment horizontal="right"/>
    </xf>
    <xf numFmtId="169" fontId="0" fillId="0" borderId="24" xfId="2" applyNumberFormat="1" applyFont="1" applyBorder="1" applyAlignment="1">
      <alignment horizontal="right"/>
    </xf>
    <xf numFmtId="169" fontId="0" fillId="0" borderId="27" xfId="2" applyNumberFormat="1" applyFont="1" applyBorder="1" applyAlignment="1">
      <alignment horizontal="right"/>
    </xf>
    <xf numFmtId="169" fontId="0" fillId="0" borderId="36" xfId="2" applyNumberFormat="1" applyFont="1" applyBorder="1" applyAlignment="1">
      <alignment horizontal="right"/>
    </xf>
    <xf numFmtId="0" fontId="0" fillId="0" borderId="50" xfId="0" applyBorder="1" applyAlignment="1"/>
    <xf numFmtId="0" fontId="0" fillId="0" borderId="47" xfId="0" applyBorder="1" applyAlignment="1"/>
    <xf numFmtId="169" fontId="0" fillId="0" borderId="23" xfId="0" applyNumberFormat="1" applyFill="1" applyBorder="1"/>
    <xf numFmtId="169" fontId="0" fillId="0" borderId="48" xfId="0" applyNumberFormat="1" applyFill="1" applyBorder="1"/>
    <xf numFmtId="169" fontId="0" fillId="0" borderId="26" xfId="0" applyNumberFormat="1" applyFill="1" applyBorder="1"/>
    <xf numFmtId="169" fontId="2" fillId="7" borderId="35" xfId="0" applyNumberFormat="1" applyFont="1" applyFill="1" applyBorder="1" applyAlignment="1">
      <alignment horizontal="right" vertical="center" wrapText="1"/>
    </xf>
    <xf numFmtId="170" fontId="0" fillId="0" borderId="24" xfId="0" applyNumberFormat="1" applyFill="1" applyBorder="1"/>
    <xf numFmtId="170" fontId="0" fillId="0" borderId="27" xfId="0" applyNumberFormat="1" applyFill="1" applyBorder="1"/>
    <xf numFmtId="170" fontId="2" fillId="7" borderId="36" xfId="2" applyNumberFormat="1" applyFont="1" applyFill="1" applyBorder="1" applyAlignment="1">
      <alignment horizontal="right" vertical="center"/>
    </xf>
    <xf numFmtId="170" fontId="0" fillId="0" borderId="21" xfId="0" applyNumberFormat="1" applyFill="1" applyBorder="1"/>
    <xf numFmtId="170" fontId="0" fillId="0" borderId="44" xfId="0" applyNumberFormat="1" applyFill="1" applyBorder="1"/>
    <xf numFmtId="170" fontId="2" fillId="5" borderId="33" xfId="2" applyNumberFormat="1" applyFont="1" applyFill="1" applyBorder="1" applyAlignment="1">
      <alignment horizontal="right" vertical="center"/>
    </xf>
    <xf numFmtId="171" fontId="0" fillId="0" borderId="33" xfId="2" applyNumberFormat="1" applyFont="1" applyFill="1" applyBorder="1"/>
    <xf numFmtId="171" fontId="2" fillId="7" borderId="33" xfId="2" applyNumberFormat="1" applyFont="1" applyFill="1" applyBorder="1" applyAlignment="1">
      <alignment horizontal="center" vertical="center"/>
    </xf>
    <xf numFmtId="171" fontId="2" fillId="5" borderId="33" xfId="2" applyNumberFormat="1" applyFont="1" applyFill="1" applyBorder="1" applyAlignment="1">
      <alignment horizontal="left" vertical="center"/>
    </xf>
    <xf numFmtId="169" fontId="0" fillId="0" borderId="32" xfId="0" applyNumberFormat="1" applyFill="1" applyBorder="1" applyAlignment="1">
      <alignment horizontal="right"/>
    </xf>
    <xf numFmtId="169" fontId="2" fillId="7" borderId="32" xfId="2" applyNumberFormat="1" applyFont="1" applyFill="1" applyBorder="1" applyAlignment="1">
      <alignment horizontal="right" vertical="center"/>
    </xf>
    <xf numFmtId="169" fontId="2" fillId="5" borderId="32" xfId="0" applyNumberFormat="1" applyFont="1" applyFill="1" applyBorder="1" applyAlignment="1">
      <alignment horizontal="right" vertical="center"/>
    </xf>
    <xf numFmtId="169" fontId="0" fillId="0" borderId="24" xfId="0" applyNumberFormat="1" applyFill="1" applyBorder="1" applyAlignment="1">
      <alignment horizontal="right"/>
    </xf>
    <xf numFmtId="169" fontId="0" fillId="0" borderId="27" xfId="0" applyNumberFormat="1" applyFill="1" applyBorder="1" applyAlignment="1">
      <alignment horizontal="right"/>
    </xf>
    <xf numFmtId="169" fontId="0" fillId="0" borderId="36" xfId="0" applyNumberFormat="1" applyFill="1" applyBorder="1" applyAlignment="1">
      <alignment horizontal="right"/>
    </xf>
    <xf numFmtId="169" fontId="0" fillId="6" borderId="43" xfId="2" applyNumberFormat="1" applyFont="1" applyFill="1" applyBorder="1" applyAlignment="1">
      <alignment horizontal="right"/>
    </xf>
    <xf numFmtId="170" fontId="0" fillId="0" borderId="36" xfId="0" applyNumberFormat="1" applyFill="1" applyBorder="1"/>
    <xf numFmtId="170" fontId="2" fillId="5" borderId="30" xfId="2" applyNumberFormat="1" applyFont="1" applyFill="1" applyBorder="1" applyAlignment="1">
      <alignment horizontal="right" vertical="center"/>
    </xf>
    <xf numFmtId="169" fontId="0" fillId="0" borderId="35" xfId="2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wrapText="1"/>
    </xf>
    <xf numFmtId="0" fontId="3" fillId="8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3" fillId="5" borderId="1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left"/>
    </xf>
    <xf numFmtId="0" fontId="0" fillId="6" borderId="25" xfId="0" applyFont="1" applyFill="1" applyBorder="1" applyAlignment="1">
      <alignment horizontal="left"/>
    </xf>
    <xf numFmtId="0" fontId="0" fillId="6" borderId="34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4" fillId="0" borderId="22" xfId="0" applyFont="1" applyBorder="1" applyAlignment="1">
      <alignment horizontal="left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0" fontId="4" fillId="0" borderId="42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 wrapText="1"/>
    </xf>
    <xf numFmtId="0" fontId="0" fillId="6" borderId="49" xfId="0" applyFill="1" applyBorder="1" applyAlignment="1">
      <alignment vertical="center" wrapText="1"/>
    </xf>
    <xf numFmtId="0" fontId="0" fillId="6" borderId="50" xfId="0" applyFill="1" applyBorder="1" applyAlignment="1">
      <alignment vertical="center" wrapText="1"/>
    </xf>
    <xf numFmtId="0" fontId="4" fillId="6" borderId="47" xfId="0" applyFont="1" applyFill="1" applyBorder="1" applyAlignment="1">
      <alignment horizontal="left" vertical="top" wrapText="1"/>
    </xf>
    <xf numFmtId="0" fontId="4" fillId="6" borderId="46" xfId="0" applyFont="1" applyFill="1" applyBorder="1" applyAlignment="1">
      <alignment wrapText="1"/>
    </xf>
    <xf numFmtId="0" fontId="0" fillId="6" borderId="47" xfId="0" applyFill="1" applyBorder="1" applyAlignment="1">
      <alignment horizontal="left" vertical="top"/>
    </xf>
    <xf numFmtId="0" fontId="0" fillId="6" borderId="46" xfId="0" applyFill="1" applyBorder="1" applyAlignment="1"/>
    <xf numFmtId="0" fontId="0" fillId="0" borderId="47" xfId="0" applyBorder="1" applyAlignment="1">
      <alignment horizontal="left" vertical="top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/>
    </xf>
    <xf numFmtId="0" fontId="0" fillId="6" borderId="42" xfId="0" applyFont="1" applyFill="1" applyBorder="1" applyAlignment="1">
      <alignment horizontal="center" vertical="center"/>
    </xf>
    <xf numFmtId="0" fontId="0" fillId="6" borderId="56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left" vertical="center"/>
    </xf>
    <xf numFmtId="0" fontId="0" fillId="6" borderId="25" xfId="0" applyFont="1" applyFill="1" applyBorder="1" applyAlignment="1">
      <alignment horizontal="left" vertical="center"/>
    </xf>
    <xf numFmtId="0" fontId="0" fillId="6" borderId="52" xfId="0" applyFont="1" applyFill="1" applyBorder="1" applyAlignment="1">
      <alignment horizontal="center" vertical="center"/>
    </xf>
    <xf numFmtId="1" fontId="0" fillId="0" borderId="26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9" fontId="2" fillId="5" borderId="30" xfId="3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/>
    </xf>
    <xf numFmtId="164" fontId="3" fillId="5" borderId="21" xfId="2" applyFont="1" applyFill="1" applyBorder="1" applyAlignment="1">
      <alignment horizontal="center" vertical="center" wrapText="1"/>
    </xf>
    <xf numFmtId="0" fontId="0" fillId="6" borderId="42" xfId="0" applyFont="1" applyFill="1" applyBorder="1" applyAlignment="1">
      <alignment horizontal="left" vertical="center"/>
    </xf>
    <xf numFmtId="10" fontId="1" fillId="2" borderId="0" xfId="3" applyNumberFormat="1" applyFont="1" applyFill="1" applyBorder="1"/>
    <xf numFmtId="0" fontId="4" fillId="6" borderId="28" xfId="0" applyFont="1" applyFill="1" applyBorder="1" applyAlignment="1">
      <alignment horizontal="center" vertical="center"/>
    </xf>
    <xf numFmtId="0" fontId="3" fillId="8" borderId="32" xfId="1" applyNumberFormat="1" applyFont="1" applyFill="1" applyBorder="1" applyAlignment="1">
      <alignment horizontal="center" vertical="center"/>
    </xf>
    <xf numFmtId="0" fontId="0" fillId="0" borderId="48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0" borderId="43" xfId="0" applyNumberFormat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169" fontId="4" fillId="0" borderId="48" xfId="0" applyNumberFormat="1" applyFont="1" applyBorder="1" applyAlignment="1">
      <alignment horizontal="right"/>
    </xf>
    <xf numFmtId="169" fontId="4" fillId="0" borderId="26" xfId="0" applyNumberFormat="1" applyFont="1" applyBorder="1" applyAlignment="1">
      <alignment horizontal="right"/>
    </xf>
    <xf numFmtId="169" fontId="3" fillId="8" borderId="29" xfId="3" applyNumberFormat="1" applyFont="1" applyFill="1" applyBorder="1" applyAlignment="1">
      <alignment horizontal="right" vertical="center"/>
    </xf>
    <xf numFmtId="169" fontId="3" fillId="8" borderId="29" xfId="2" applyNumberFormat="1" applyFont="1" applyFill="1" applyBorder="1" applyAlignment="1">
      <alignment horizontal="right" vertical="center"/>
    </xf>
    <xf numFmtId="169" fontId="0" fillId="0" borderId="23" xfId="0" applyNumberFormat="1" applyFont="1" applyBorder="1" applyAlignment="1">
      <alignment horizontal="right"/>
    </xf>
    <xf numFmtId="169" fontId="0" fillId="0" borderId="26" xfId="0" applyNumberFormat="1" applyFont="1" applyBorder="1" applyAlignment="1">
      <alignment horizontal="right"/>
    </xf>
    <xf numFmtId="169" fontId="0" fillId="0" borderId="35" xfId="0" applyNumberFormat="1" applyFont="1" applyBorder="1" applyAlignment="1">
      <alignment horizontal="right"/>
    </xf>
    <xf numFmtId="169" fontId="4" fillId="0" borderId="23" xfId="2" applyNumberFormat="1" applyFont="1" applyBorder="1" applyAlignment="1">
      <alignment horizontal="right" vertical="center"/>
    </xf>
    <xf numFmtId="169" fontId="4" fillId="0" borderId="23" xfId="2" applyNumberFormat="1" applyFont="1" applyBorder="1" applyAlignment="1">
      <alignment horizontal="right"/>
    </xf>
    <xf numFmtId="169" fontId="4" fillId="0" borderId="26" xfId="2" applyNumberFormat="1" applyFont="1" applyBorder="1" applyAlignment="1">
      <alignment horizontal="right" vertical="center"/>
    </xf>
    <xf numFmtId="169" fontId="4" fillId="0" borderId="26" xfId="2" applyNumberFormat="1" applyFont="1" applyBorder="1" applyAlignment="1">
      <alignment horizontal="right"/>
    </xf>
    <xf numFmtId="169" fontId="4" fillId="0" borderId="29" xfId="2" applyNumberFormat="1" applyFont="1" applyBorder="1" applyAlignment="1">
      <alignment horizontal="right" vertical="center"/>
    </xf>
    <xf numFmtId="169" fontId="4" fillId="0" borderId="29" xfId="2" applyNumberFormat="1" applyFont="1" applyBorder="1" applyAlignment="1">
      <alignment horizontal="right"/>
    </xf>
    <xf numFmtId="169" fontId="3" fillId="8" borderId="32" xfId="3" applyNumberFormat="1" applyFont="1" applyFill="1" applyBorder="1" applyAlignment="1">
      <alignment horizontal="right" vertical="center"/>
    </xf>
    <xf numFmtId="169" fontId="0" fillId="0" borderId="48" xfId="0" applyNumberFormat="1" applyBorder="1" applyAlignment="1">
      <alignment horizontal="right"/>
    </xf>
    <xf numFmtId="169" fontId="4" fillId="0" borderId="43" xfId="2" applyNumberFormat="1" applyFont="1" applyBorder="1" applyAlignment="1">
      <alignment horizontal="right"/>
    </xf>
    <xf numFmtId="169" fontId="4" fillId="0" borderId="43" xfId="2" applyNumberFormat="1" applyFont="1" applyBorder="1" applyAlignment="1">
      <alignment horizontal="right" vertical="center"/>
    </xf>
    <xf numFmtId="169" fontId="3" fillId="5" borderId="32" xfId="2" applyNumberFormat="1" applyFont="1" applyFill="1" applyBorder="1" applyAlignment="1">
      <alignment horizontal="right" vertical="center"/>
    </xf>
    <xf numFmtId="169" fontId="4" fillId="6" borderId="53" xfId="2" applyNumberFormat="1" applyFont="1" applyFill="1" applyBorder="1" applyAlignment="1">
      <alignment vertical="center"/>
    </xf>
    <xf numFmtId="169" fontId="4" fillId="0" borderId="48" xfId="2" applyNumberFormat="1" applyFont="1" applyBorder="1" applyAlignment="1">
      <alignment vertical="center"/>
    </xf>
    <xf numFmtId="169" fontId="3" fillId="5" borderId="45" xfId="2" applyNumberFormat="1" applyFont="1" applyFill="1" applyBorder="1" applyAlignment="1">
      <alignment horizontal="right" vertical="center"/>
    </xf>
    <xf numFmtId="169" fontId="4" fillId="0" borderId="51" xfId="2" applyNumberFormat="1" applyFont="1" applyBorder="1" applyAlignment="1">
      <alignment horizontal="right" vertical="center"/>
    </xf>
    <xf numFmtId="169" fontId="3" fillId="8" borderId="33" xfId="2" applyNumberFormat="1" applyFont="1" applyFill="1" applyBorder="1" applyAlignment="1">
      <alignment horizontal="right" vertical="center"/>
    </xf>
    <xf numFmtId="167" fontId="4" fillId="0" borderId="23" xfId="1" applyNumberFormat="1" applyFont="1" applyBorder="1" applyAlignment="1">
      <alignment horizontal="center" vertical="center"/>
    </xf>
    <xf numFmtId="167" fontId="4" fillId="0" borderId="26" xfId="1" applyNumberFormat="1" applyFont="1" applyBorder="1" applyAlignment="1">
      <alignment horizontal="center" vertical="center"/>
    </xf>
    <xf numFmtId="167" fontId="4" fillId="0" borderId="29" xfId="1" applyNumberFormat="1" applyFont="1" applyBorder="1" applyAlignment="1">
      <alignment horizontal="center" vertical="center"/>
    </xf>
    <xf numFmtId="167" fontId="3" fillId="8" borderId="32" xfId="1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vertical="center" wrapText="1"/>
    </xf>
    <xf numFmtId="0" fontId="0" fillId="6" borderId="46" xfId="0" applyFill="1" applyBorder="1" applyAlignment="1">
      <alignment vertical="center" wrapText="1"/>
    </xf>
    <xf numFmtId="0" fontId="0" fillId="6" borderId="47" xfId="0" applyFill="1" applyBorder="1" applyAlignment="1">
      <alignment vertical="top" wrapText="1"/>
    </xf>
    <xf numFmtId="0" fontId="0" fillId="6" borderId="46" xfId="0" applyFill="1" applyBorder="1" applyAlignment="1">
      <alignment vertical="top" wrapText="1"/>
    </xf>
    <xf numFmtId="0" fontId="2" fillId="8" borderId="28" xfId="0" applyFont="1" applyFill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167" fontId="0" fillId="0" borderId="23" xfId="1" applyNumberFormat="1" applyFont="1" applyFill="1" applyBorder="1" applyAlignment="1">
      <alignment horizontal="center" vertical="center"/>
    </xf>
    <xf numFmtId="167" fontId="0" fillId="0" borderId="26" xfId="1" applyNumberFormat="1" applyFont="1" applyFill="1" applyBorder="1" applyAlignment="1">
      <alignment horizontal="center" vertical="center"/>
    </xf>
    <xf numFmtId="167" fontId="0" fillId="0" borderId="35" xfId="1" applyNumberFormat="1" applyFont="1" applyFill="1" applyBorder="1" applyAlignment="1">
      <alignment horizontal="center" vertical="center"/>
    </xf>
    <xf numFmtId="167" fontId="3" fillId="8" borderId="29" xfId="1" applyNumberFormat="1" applyFont="1" applyFill="1" applyBorder="1" applyAlignment="1">
      <alignment horizontal="center" vertical="center"/>
    </xf>
    <xf numFmtId="169" fontId="3" fillId="8" borderId="30" xfId="2" applyNumberFormat="1" applyFont="1" applyFill="1" applyBorder="1" applyAlignment="1">
      <alignment horizontal="right" vertical="center"/>
    </xf>
    <xf numFmtId="169" fontId="4" fillId="0" borderId="24" xfId="2" applyNumberFormat="1" applyFont="1" applyBorder="1" applyAlignment="1">
      <alignment horizontal="right" vertical="center"/>
    </xf>
    <xf numFmtId="169" fontId="4" fillId="0" borderId="27" xfId="2" applyNumberFormat="1" applyFont="1" applyBorder="1" applyAlignment="1">
      <alignment horizontal="right" vertical="center"/>
    </xf>
    <xf numFmtId="167" fontId="3" fillId="8" borderId="29" xfId="1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left"/>
    </xf>
    <xf numFmtId="169" fontId="4" fillId="0" borderId="23" xfId="0" applyNumberFormat="1" applyFont="1" applyBorder="1" applyAlignment="1">
      <alignment horizontal="right"/>
    </xf>
    <xf numFmtId="169" fontId="4" fillId="0" borderId="29" xfId="0" applyNumberFormat="1" applyFont="1" applyBorder="1" applyAlignment="1">
      <alignment horizontal="right"/>
    </xf>
    <xf numFmtId="169" fontId="4" fillId="0" borderId="35" xfId="0" applyNumberFormat="1" applyFont="1" applyBorder="1" applyAlignment="1">
      <alignment horizontal="right"/>
    </xf>
    <xf numFmtId="167" fontId="4" fillId="0" borderId="23" xfId="1" applyNumberFormat="1" applyFont="1" applyBorder="1" applyAlignment="1">
      <alignment horizontal="center"/>
    </xf>
    <xf numFmtId="167" fontId="4" fillId="0" borderId="48" xfId="1" applyNumberFormat="1" applyFont="1" applyBorder="1" applyAlignment="1">
      <alignment horizontal="center"/>
    </xf>
    <xf numFmtId="167" fontId="4" fillId="0" borderId="29" xfId="1" applyNumberFormat="1" applyFont="1" applyBorder="1" applyAlignment="1">
      <alignment horizontal="center"/>
    </xf>
    <xf numFmtId="169" fontId="4" fillId="0" borderId="24" xfId="2" applyNumberFormat="1" applyFont="1" applyBorder="1"/>
    <xf numFmtId="169" fontId="4" fillId="0" borderId="51" xfId="2" applyNumberFormat="1" applyFont="1" applyBorder="1"/>
    <xf numFmtId="169" fontId="4" fillId="0" borderId="30" xfId="2" applyNumberFormat="1" applyFont="1" applyBorder="1"/>
    <xf numFmtId="169" fontId="0" fillId="0" borderId="51" xfId="2" applyNumberFormat="1" applyFont="1" applyBorder="1" applyAlignment="1">
      <alignment horizontal="right"/>
    </xf>
    <xf numFmtId="169" fontId="0" fillId="0" borderId="44" xfId="2" applyNumberFormat="1" applyFont="1" applyBorder="1" applyAlignment="1">
      <alignment horizontal="right"/>
    </xf>
    <xf numFmtId="167" fontId="0" fillId="0" borderId="43" xfId="1" applyNumberFormat="1" applyFont="1" applyBorder="1" applyAlignment="1">
      <alignment horizontal="center"/>
    </xf>
    <xf numFmtId="167" fontId="3" fillId="5" borderId="32" xfId="1" applyNumberFormat="1" applyFont="1" applyFill="1" applyBorder="1" applyAlignment="1">
      <alignment horizontal="center" vertical="center"/>
    </xf>
    <xf numFmtId="169" fontId="4" fillId="0" borderId="44" xfId="2" applyNumberFormat="1" applyFont="1" applyBorder="1" applyAlignment="1">
      <alignment horizontal="right" vertical="center"/>
    </xf>
    <xf numFmtId="167" fontId="4" fillId="0" borderId="48" xfId="1" applyNumberFormat="1" applyFont="1" applyBorder="1" applyAlignment="1">
      <alignment horizontal="center" vertical="center"/>
    </xf>
    <xf numFmtId="169" fontId="0" fillId="0" borderId="23" xfId="2" applyNumberFormat="1" applyFont="1" applyFill="1" applyBorder="1" applyAlignment="1">
      <alignment vertical="center"/>
    </xf>
    <xf numFmtId="169" fontId="0" fillId="0" borderId="26" xfId="2" applyNumberFormat="1" applyFont="1" applyFill="1" applyBorder="1" applyAlignment="1">
      <alignment vertical="center"/>
    </xf>
    <xf numFmtId="169" fontId="0" fillId="0" borderId="35" xfId="2" applyNumberFormat="1" applyFont="1" applyFill="1" applyBorder="1" applyAlignment="1">
      <alignment vertical="center"/>
    </xf>
    <xf numFmtId="169" fontId="2" fillId="5" borderId="29" xfId="2" applyNumberFormat="1" applyFont="1" applyFill="1" applyBorder="1" applyAlignment="1">
      <alignment vertical="center"/>
    </xf>
    <xf numFmtId="0" fontId="0" fillId="0" borderId="23" xfId="1" applyNumberFormat="1" applyFont="1" applyFill="1" applyBorder="1" applyAlignment="1">
      <alignment horizontal="right" vertical="center"/>
    </xf>
    <xf numFmtId="169" fontId="0" fillId="0" borderId="24" xfId="1" applyNumberFormat="1" applyFont="1" applyFill="1" applyBorder="1" applyAlignment="1">
      <alignment horizontal="right" vertical="center"/>
    </xf>
    <xf numFmtId="0" fontId="0" fillId="0" borderId="26" xfId="1" applyNumberFormat="1" applyFont="1" applyFill="1" applyBorder="1" applyAlignment="1">
      <alignment horizontal="right" vertical="center"/>
    </xf>
    <xf numFmtId="169" fontId="0" fillId="0" borderId="27" xfId="1" applyNumberFormat="1" applyFont="1" applyFill="1" applyBorder="1" applyAlignment="1">
      <alignment horizontal="right" vertical="center"/>
    </xf>
    <xf numFmtId="0" fontId="0" fillId="0" borderId="35" xfId="1" applyNumberFormat="1" applyFont="1" applyFill="1" applyBorder="1" applyAlignment="1">
      <alignment horizontal="right" vertical="center"/>
    </xf>
    <xf numFmtId="169" fontId="0" fillId="0" borderId="36" xfId="1" applyNumberFormat="1" applyFont="1" applyFill="1" applyBorder="1" applyAlignment="1">
      <alignment horizontal="right" vertical="center"/>
    </xf>
    <xf numFmtId="0" fontId="2" fillId="5" borderId="29" xfId="0" applyNumberFormat="1" applyFont="1" applyFill="1" applyBorder="1" applyAlignment="1">
      <alignment horizontal="right" vertical="center"/>
    </xf>
    <xf numFmtId="169" fontId="2" fillId="5" borderId="18" xfId="1" applyNumberFormat="1" applyFont="1" applyFill="1" applyBorder="1" applyAlignment="1">
      <alignment horizontal="right" vertical="center"/>
    </xf>
    <xf numFmtId="169" fontId="0" fillId="0" borderId="23" xfId="2" applyNumberFormat="1" applyFont="1" applyBorder="1" applyAlignment="1">
      <alignment horizontal="right" vertical="center"/>
    </xf>
    <xf numFmtId="169" fontId="0" fillId="6" borderId="40" xfId="0" applyNumberFormat="1" applyFont="1" applyFill="1" applyBorder="1" applyAlignment="1">
      <alignment horizontal="right" vertical="center"/>
    </xf>
    <xf numFmtId="169" fontId="2" fillId="8" borderId="32" xfId="3" applyNumberFormat="1" applyFont="1" applyFill="1" applyBorder="1" applyAlignment="1">
      <alignment horizontal="right" vertical="center"/>
    </xf>
    <xf numFmtId="167" fontId="0" fillId="0" borderId="40" xfId="1" applyNumberFormat="1" applyFont="1" applyFill="1" applyBorder="1" applyAlignment="1">
      <alignment horizontal="center" vertical="center"/>
    </xf>
    <xf numFmtId="169" fontId="0" fillId="0" borderId="54" xfId="1" applyNumberFormat="1" applyFont="1" applyFill="1" applyBorder="1" applyAlignment="1">
      <alignment horizontal="right" vertical="center"/>
    </xf>
    <xf numFmtId="169" fontId="0" fillId="0" borderId="55" xfId="1" applyNumberFormat="1" applyFont="1" applyFill="1" applyBorder="1" applyAlignment="1">
      <alignment horizontal="right" vertical="center"/>
    </xf>
    <xf numFmtId="169" fontId="2" fillId="5" borderId="12" xfId="0" applyNumberFormat="1" applyFont="1" applyFill="1" applyBorder="1" applyAlignment="1">
      <alignment horizontal="right" vertical="center"/>
    </xf>
    <xf numFmtId="169" fontId="0" fillId="0" borderId="43" xfId="2" applyNumberFormat="1" applyFont="1" applyBorder="1" applyAlignment="1">
      <alignment horizontal="right" vertical="center"/>
    </xf>
    <xf numFmtId="167" fontId="0" fillId="0" borderId="23" xfId="1" applyNumberFormat="1" applyFont="1" applyBorder="1" applyAlignment="1">
      <alignment horizontal="center" vertical="center"/>
    </xf>
    <xf numFmtId="167" fontId="0" fillId="0" borderId="26" xfId="1" applyNumberFormat="1" applyFont="1" applyBorder="1" applyAlignment="1">
      <alignment horizontal="center" vertical="center"/>
    </xf>
    <xf numFmtId="167" fontId="0" fillId="0" borderId="43" xfId="1" applyNumberFormat="1" applyFont="1" applyBorder="1" applyAlignment="1">
      <alignment horizontal="center" vertical="center"/>
    </xf>
    <xf numFmtId="169" fontId="0" fillId="0" borderId="24" xfId="2" applyNumberFormat="1" applyFont="1" applyBorder="1" applyAlignment="1">
      <alignment horizontal="right" vertical="center"/>
    </xf>
    <xf numFmtId="169" fontId="0" fillId="0" borderId="27" xfId="2" applyNumberFormat="1" applyFont="1" applyBorder="1" applyAlignment="1">
      <alignment horizontal="right" vertical="center"/>
    </xf>
    <xf numFmtId="169" fontId="2" fillId="5" borderId="30" xfId="0" applyNumberFormat="1" applyFont="1" applyFill="1" applyBorder="1" applyAlignment="1">
      <alignment horizontal="right" vertical="center"/>
    </xf>
    <xf numFmtId="0" fontId="0" fillId="6" borderId="34" xfId="0" applyFont="1" applyFill="1" applyBorder="1" applyAlignment="1">
      <alignment horizontal="left" vertical="center"/>
    </xf>
    <xf numFmtId="167" fontId="0" fillId="0" borderId="35" xfId="1" applyNumberFormat="1" applyFont="1" applyBorder="1" applyAlignment="1">
      <alignment horizontal="center" vertical="center"/>
    </xf>
    <xf numFmtId="169" fontId="0" fillId="0" borderId="36" xfId="2" applyNumberFormat="1" applyFont="1" applyBorder="1" applyAlignment="1">
      <alignment horizontal="right" vertical="center"/>
    </xf>
    <xf numFmtId="169" fontId="0" fillId="0" borderId="48" xfId="2" applyNumberFormat="1" applyFont="1" applyBorder="1" applyAlignment="1">
      <alignment horizontal="right" vertical="center"/>
    </xf>
    <xf numFmtId="169" fontId="2" fillId="8" borderId="29" xfId="3" applyNumberFormat="1" applyFont="1" applyFill="1" applyBorder="1" applyAlignment="1">
      <alignment horizontal="right" vertical="center"/>
    </xf>
    <xf numFmtId="169" fontId="0" fillId="0" borderId="51" xfId="2" applyNumberFormat="1" applyFont="1" applyBorder="1" applyAlignment="1">
      <alignment horizontal="right" vertical="center"/>
    </xf>
    <xf numFmtId="169" fontId="2" fillId="8" borderId="30" xfId="3" applyNumberFormat="1" applyFont="1" applyFill="1" applyBorder="1" applyAlignment="1">
      <alignment horizontal="right" vertical="center"/>
    </xf>
    <xf numFmtId="1" fontId="0" fillId="0" borderId="23" xfId="2" applyNumberFormat="1" applyFont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1" fontId="0" fillId="0" borderId="35" xfId="2" applyNumberFormat="1" applyFont="1" applyBorder="1" applyAlignment="1">
      <alignment horizontal="center" vertical="center"/>
    </xf>
    <xf numFmtId="169" fontId="0" fillId="6" borderId="43" xfId="0" applyNumberFormat="1" applyFont="1" applyFill="1" applyBorder="1" applyAlignment="1">
      <alignment horizontal="right" vertical="center"/>
    </xf>
    <xf numFmtId="169" fontId="0" fillId="6" borderId="35" xfId="0" applyNumberFormat="1" applyFont="1" applyFill="1" applyBorder="1" applyAlignment="1">
      <alignment horizontal="right" vertical="center"/>
    </xf>
    <xf numFmtId="0" fontId="0" fillId="0" borderId="48" xfId="1" applyNumberFormat="1" applyFont="1" applyFill="1" applyBorder="1" applyAlignment="1">
      <alignment horizontal="right" vertical="center"/>
    </xf>
    <xf numFmtId="0" fontId="0" fillId="0" borderId="43" xfId="1" applyNumberFormat="1" applyFont="1" applyFill="1" applyBorder="1" applyAlignment="1">
      <alignment horizontal="right" vertical="center"/>
    </xf>
    <xf numFmtId="167" fontId="0" fillId="6" borderId="43" xfId="1" applyNumberFormat="1" applyFont="1" applyFill="1" applyBorder="1"/>
    <xf numFmtId="0" fontId="0" fillId="0" borderId="42" xfId="0" applyBorder="1" applyAlignment="1">
      <alignment horizontal="center"/>
    </xf>
    <xf numFmtId="10" fontId="0" fillId="0" borderId="43" xfId="3" applyNumberFormat="1" applyFont="1" applyBorder="1" applyAlignment="1">
      <alignment horizontal="right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left" vertical="center"/>
    </xf>
    <xf numFmtId="0" fontId="2" fillId="7" borderId="35" xfId="0" applyFont="1" applyFill="1" applyBorder="1" applyAlignment="1">
      <alignment horizontal="left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45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44" fontId="7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/>
    </xf>
    <xf numFmtId="0" fontId="0" fillId="2" borderId="2" xfId="0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de primer piso
2008 - 2018</a:t>
            </a:r>
          </a:p>
        </c:rich>
      </c:tx>
      <c:layout>
        <c:manualLayout>
          <c:xMode val="edge"/>
          <c:yMode val="edge"/>
          <c:x val="0.32982422297631647"/>
          <c:y val="1.8518500620644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CRÉDITO_2018!$F$23</c:f>
              <c:strCache>
                <c:ptCount val="1"/>
                <c:pt idx="0">
                  <c:v>TOTAL BENEFICIARIOS DE PRIMER PISO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6-9A01-45FB-BE1C-621F26B1C50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8-9A01-45FB-BE1C-621F26B1C50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A-9A01-45FB-BE1C-621F26B1C50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C-9A01-45FB-BE1C-621F26B1C50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E-9A01-45FB-BE1C-621F26B1C50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9A01-45FB-BE1C-621F26B1C50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9A01-45FB-BE1C-621F26B1C50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4-9A01-45FB-BE1C-621F26B1C50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9A01-45FB-BE1C-621F26B1C5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CRÉDITO_2018!$C$24:$C$34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CRÉDITO_2018!$F$24:$F$34</c:f>
              <c:numCache>
                <c:formatCode>_(* #,##0_);_(* \(#,##0\);_(* "-"??_);_(@_)</c:formatCode>
                <c:ptCount val="11"/>
                <c:pt idx="0">
                  <c:v>71861</c:v>
                </c:pt>
                <c:pt idx="1">
                  <c:v>61660</c:v>
                </c:pt>
                <c:pt idx="2">
                  <c:v>78844</c:v>
                </c:pt>
                <c:pt idx="3">
                  <c:v>49903</c:v>
                </c:pt>
                <c:pt idx="4">
                  <c:v>149542</c:v>
                </c:pt>
                <c:pt idx="5">
                  <c:v>127359</c:v>
                </c:pt>
                <c:pt idx="6">
                  <c:v>77854</c:v>
                </c:pt>
                <c:pt idx="7">
                  <c:v>51645</c:v>
                </c:pt>
                <c:pt idx="8">
                  <c:v>60256</c:v>
                </c:pt>
                <c:pt idx="9">
                  <c:v>37128</c:v>
                </c:pt>
                <c:pt idx="10">
                  <c:v>36288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7-9A01-45FB-BE1C-621F26B1C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29362336"/>
        <c:axId val="52936124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CRÉDITO_2018!$E$23</c15:sqref>
                        </c15:formulaRef>
                      </c:ext>
                    </c:extLst>
                    <c:strCache>
                      <c:ptCount val="1"/>
                      <c:pt idx="0">
                        <c:v>PORCENTAJE TOTAL DE CARTERA DESEMBOLSADA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9A01-45FB-BE1C-621F26B1C50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9A01-45FB-BE1C-621F26B1C50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9A01-45FB-BE1C-621F26B1C50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9A01-45FB-BE1C-621F26B1C50A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9A01-45FB-BE1C-621F26B1C50A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9A01-45FB-BE1C-621F26B1C50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9A01-45FB-BE1C-621F26B1C50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9A01-45FB-BE1C-621F26B1C50A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9A01-45FB-BE1C-621F26B1C50A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9A01-45FB-BE1C-621F26B1C50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CRÉDITO_2018!$C$24:$C$34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CRÉDITO_2018!$E$24:$E$34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1.973125622102152E-2</c:v>
                      </c:pt>
                      <c:pt idx="1">
                        <c:v>2.4632523411936193E-2</c:v>
                      </c:pt>
                      <c:pt idx="2">
                        <c:v>5.7045671905602252E-2</c:v>
                      </c:pt>
                      <c:pt idx="3">
                        <c:v>5.7053200606647245E-2</c:v>
                      </c:pt>
                      <c:pt idx="4">
                        <c:v>0.12903430832806678</c:v>
                      </c:pt>
                      <c:pt idx="5">
                        <c:v>0.15565292359921998</c:v>
                      </c:pt>
                      <c:pt idx="6">
                        <c:v>0.1242621616703706</c:v>
                      </c:pt>
                      <c:pt idx="7">
                        <c:v>8.0102530622594217E-2</c:v>
                      </c:pt>
                      <c:pt idx="8">
                        <c:v>8.8912118304538323E-2</c:v>
                      </c:pt>
                      <c:pt idx="9">
                        <c:v>0.10792075259253853</c:v>
                      </c:pt>
                      <c:pt idx="10">
                        <c:v>0.15565255273746448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9A01-45FB-BE1C-621F26B1C50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CRÉDITO_2018!$G$23</c15:sqref>
                        </c15:formulaRef>
                      </c:ext>
                    </c:extLst>
                    <c:strCache>
                      <c:ptCount val="1"/>
                      <c:pt idx="0">
                        <c:v>PORCENTAJE TOTAL DE BENEFICIARIOS DE PRIMER PISO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A01-45FB-BE1C-621F26B1C50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A01-45FB-BE1C-621F26B1C50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9A01-45FB-BE1C-621F26B1C50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9A01-45FB-BE1C-621F26B1C50A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9A01-45FB-BE1C-621F26B1C50A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9A01-45FB-BE1C-621F26B1C50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9A01-45FB-BE1C-621F26B1C50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9A01-45FB-BE1C-621F26B1C50A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9A01-45FB-BE1C-621F26B1C50A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9A01-45FB-BE1C-621F26B1C50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CRÉDITO_2018!$C$24:$C$34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CRÉDITO_2018!$G$24:$G$34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8.9564274497095989E-2</c:v>
                      </c:pt>
                      <c:pt idx="1">
                        <c:v>7.6850213126604686E-2</c:v>
                      </c:pt>
                      <c:pt idx="2">
                        <c:v>9.8267567365456041E-2</c:v>
                      </c:pt>
                      <c:pt idx="3">
                        <c:v>6.2196824288954809E-2</c:v>
                      </c:pt>
                      <c:pt idx="4">
                        <c:v>0.18638233167983648</c:v>
                      </c:pt>
                      <c:pt idx="5">
                        <c:v>0.15873445172869358</c:v>
                      </c:pt>
                      <c:pt idx="6">
                        <c:v>9.7033676496248472E-2</c:v>
                      </c:pt>
                      <c:pt idx="7">
                        <c:v>6.4367973676994789E-2</c:v>
                      </c:pt>
                      <c:pt idx="8">
                        <c:v>7.5100331530273942E-2</c:v>
                      </c:pt>
                      <c:pt idx="9">
                        <c:v>4.6274646658523814E-2</c:v>
                      </c:pt>
                      <c:pt idx="10">
                        <c:v>4.5227708951317398E-2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9A01-45FB-BE1C-621F26B1C50A}"/>
                  </c:ext>
                </c:extLst>
              </c15:ser>
            </c15:filteredBarSeries>
          </c:ext>
        </c:extLst>
      </c:bar3DChart>
      <c:catAx>
        <c:axId val="5293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1248"/>
        <c:crosses val="autoZero"/>
        <c:auto val="1"/>
        <c:lblAlgn val="ctr"/>
        <c:lblOffset val="100"/>
        <c:noMultiLvlLbl val="0"/>
      </c:catAx>
      <c:valAx>
        <c:axId val="5293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Cartera y Beneficiarios de primer piso Desembolsados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CRÉDITO_2018!$D$68</c:f>
              <c:strCache>
                <c:ptCount val="1"/>
                <c:pt idx="0">
                  <c:v>CARTERA DESEMBOLSADA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CRÉDITO_2018!$C$69:$C$80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CRÉDITO_2018!$D$69:$D$80</c:f>
              <c:numCache>
                <c:formatCode>"$"#,##0</c:formatCode>
                <c:ptCount val="12"/>
                <c:pt idx="0">
                  <c:v>5537430</c:v>
                </c:pt>
                <c:pt idx="1">
                  <c:v>18125287.000000004</c:v>
                </c:pt>
                <c:pt idx="2">
                  <c:v>22121813.699999992</c:v>
                </c:pt>
                <c:pt idx="3">
                  <c:v>13495691.510000002</c:v>
                </c:pt>
                <c:pt idx="4">
                  <c:v>16847151.999999996</c:v>
                </c:pt>
                <c:pt idx="5">
                  <c:v>19135074.490000002</c:v>
                </c:pt>
                <c:pt idx="6">
                  <c:v>20585705.009999998</c:v>
                </c:pt>
                <c:pt idx="7">
                  <c:v>13597721</c:v>
                </c:pt>
                <c:pt idx="8">
                  <c:v>19515855.140000001</c:v>
                </c:pt>
                <c:pt idx="9">
                  <c:v>12300325</c:v>
                </c:pt>
                <c:pt idx="10">
                  <c:v>15642945</c:v>
                </c:pt>
                <c:pt idx="11">
                  <c:v>18062744.079999998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1-43C5-AF4D-00037BF4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29361792"/>
        <c:axId val="5293628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CRÉDITO_2018!$E$68</c15:sqref>
                        </c15:formulaRef>
                      </c:ext>
                    </c:extLst>
                    <c:strCache>
                      <c:ptCount val="1"/>
                      <c:pt idx="0">
                        <c:v>PARTICIPACIÓN DEL MES EN LA CARTERA DESEMBOLSADA TOTAL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CRÉDITO_2018!$C$69:$C$80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CRÉDITO_2018!$E$69:$E$80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2.8401775023811762E-2</c:v>
                      </c:pt>
                      <c:pt idx="1">
                        <c:v>9.2965567712101127E-2</c:v>
                      </c:pt>
                      <c:pt idx="2">
                        <c:v>0.1134639671880415</c:v>
                      </c:pt>
                      <c:pt idx="3">
                        <c:v>6.9220124508623401E-2</c:v>
                      </c:pt>
                      <c:pt idx="4">
                        <c:v>8.6409944847331763E-2</c:v>
                      </c:pt>
                      <c:pt idx="5">
                        <c:v>9.8144821826887149E-2</c:v>
                      </c:pt>
                      <c:pt idx="6">
                        <c:v>0.10558518345163273</c:v>
                      </c:pt>
                      <c:pt idx="7">
                        <c:v>6.9743439226962814E-2</c:v>
                      </c:pt>
                      <c:pt idx="8">
                        <c:v>0.10009786617322124</c:v>
                      </c:pt>
                      <c:pt idx="9">
                        <c:v>6.3089025661681938E-2</c:v>
                      </c:pt>
                      <c:pt idx="10">
                        <c:v>8.0233502653733066E-2</c:v>
                      </c:pt>
                      <c:pt idx="11">
                        <c:v>9.264478172597175E-2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7D1-43C5-AF4D-00037BF4294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CRÉDITO_2018!$F$68</c:f>
              <c:strCache>
                <c:ptCount val="1"/>
                <c:pt idx="0">
                  <c:v>TOTAL BENEFICIARIOS DE PRIMER PISO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CRÉDITO_2018!$C$69:$C$80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CRÉDITO_2018!$F$69:$F$80</c:f>
              <c:numCache>
                <c:formatCode>_(* #,##0_);_(* \(#,##0\);_(* "-"??_);_(@_)</c:formatCode>
                <c:ptCount val="12"/>
                <c:pt idx="0">
                  <c:v>1093</c:v>
                </c:pt>
                <c:pt idx="1">
                  <c:v>3086</c:v>
                </c:pt>
                <c:pt idx="2">
                  <c:v>3818</c:v>
                </c:pt>
                <c:pt idx="3">
                  <c:v>3172</c:v>
                </c:pt>
                <c:pt idx="4">
                  <c:v>3404</c:v>
                </c:pt>
                <c:pt idx="5">
                  <c:v>3535</c:v>
                </c:pt>
                <c:pt idx="6">
                  <c:v>2706</c:v>
                </c:pt>
                <c:pt idx="7">
                  <c:v>2030</c:v>
                </c:pt>
                <c:pt idx="8">
                  <c:v>4674</c:v>
                </c:pt>
                <c:pt idx="9">
                  <c:v>2125</c:v>
                </c:pt>
                <c:pt idx="10">
                  <c:v>2733</c:v>
                </c:pt>
                <c:pt idx="11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3C5-AF4D-00037BF4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359616"/>
        <c:axId val="529363424"/>
      </c:lineChart>
      <c:catAx>
        <c:axId val="5293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2880"/>
        <c:crosses val="autoZero"/>
        <c:auto val="1"/>
        <c:lblAlgn val="ctr"/>
        <c:lblOffset val="100"/>
        <c:noMultiLvlLbl val="0"/>
      </c:catAx>
      <c:valAx>
        <c:axId val="52936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Monto Colocado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179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</c:dispUnitsLbl>
        </c:dispUnits>
      </c:valAx>
      <c:valAx>
        <c:axId val="529363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Operaciones Colocadas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59616"/>
        <c:crosses val="max"/>
        <c:crossBetween val="between"/>
      </c:valAx>
      <c:catAx>
        <c:axId val="52935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36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Cartera Desembolsada
2008 - 2018</a:t>
            </a:r>
          </a:p>
        </c:rich>
      </c:tx>
      <c:layout>
        <c:manualLayout>
          <c:xMode val="edge"/>
          <c:yMode val="edge"/>
          <c:x val="0.32982422297631647"/>
          <c:y val="1.8518500620644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CRÉDITO_2018!$D$23</c:f>
              <c:strCache>
                <c:ptCount val="1"/>
                <c:pt idx="0">
                  <c:v>CARTERA DESEMBOLSADA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CRÉDITO_2018!$C$24:$C$34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CRÉDITO_2018!$D$24:$D$34</c:f>
              <c:numCache>
                <c:formatCode>"$"\ #,##0</c:formatCode>
                <c:ptCount val="11"/>
                <c:pt idx="0">
                  <c:v>24715036.423500985</c:v>
                </c:pt>
                <c:pt idx="1">
                  <c:v>30854280.462900274</c:v>
                </c:pt>
                <c:pt idx="2">
                  <c:v>71454439.755739704</c:v>
                </c:pt>
                <c:pt idx="3">
                  <c:v>71463870.078799948</c:v>
                </c:pt>
                <c:pt idx="4">
                  <c:v>161626183.07149643</c:v>
                </c:pt>
                <c:pt idx="5">
                  <c:v>194968208.46513611</c:v>
                </c:pt>
                <c:pt idx="6">
                  <c:v>155648673.21900192</c:v>
                </c:pt>
                <c:pt idx="7">
                  <c:v>100335069.38310514</c:v>
                </c:pt>
                <c:pt idx="8">
                  <c:v>111369809.29000002</c:v>
                </c:pt>
                <c:pt idx="9">
                  <c:v>135179701.75333008</c:v>
                </c:pt>
                <c:pt idx="10">
                  <c:v>194967743.92999995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9A01-45FB-BE1C-621F26B1C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29363968"/>
        <c:axId val="529364512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CRÉDITO_2018!$E$23</c15:sqref>
                        </c15:formulaRef>
                      </c:ext>
                    </c:extLst>
                    <c:strCache>
                      <c:ptCount val="1"/>
                      <c:pt idx="0">
                        <c:v>PORCENTAJE TOTAL DE CARTERA DESEMBOLSADA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9A01-45FB-BE1C-621F26B1C50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9A01-45FB-BE1C-621F26B1C50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A-9A01-45FB-BE1C-621F26B1C50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C-9A01-45FB-BE1C-621F26B1C50A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E-9A01-45FB-BE1C-621F26B1C50A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0-9A01-45FB-BE1C-621F26B1C50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2-9A01-45FB-BE1C-621F26B1C50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4-9A01-45FB-BE1C-621F26B1C50A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6-9A01-45FB-BE1C-621F26B1C50A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592C-4DBA-9207-278BCDE8E8F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CRÉDITO_2018!$C$24:$C$34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CRÉDITO_2018!$E$24:$E$34</c15:sqref>
                        </c15:formulaRef>
                      </c:ext>
                    </c:extLst>
                    <c:numCache>
                      <c:formatCode>0.00%</c:formatCode>
                      <c:ptCount val="11"/>
                      <c:pt idx="0">
                        <c:v>1.973125622102152E-2</c:v>
                      </c:pt>
                      <c:pt idx="1">
                        <c:v>2.4632523411936193E-2</c:v>
                      </c:pt>
                      <c:pt idx="2">
                        <c:v>5.7045671905602252E-2</c:v>
                      </c:pt>
                      <c:pt idx="3">
                        <c:v>5.7053200606647245E-2</c:v>
                      </c:pt>
                      <c:pt idx="4">
                        <c:v>0.12903430832806678</c:v>
                      </c:pt>
                      <c:pt idx="5">
                        <c:v>0.15565292359921998</c:v>
                      </c:pt>
                      <c:pt idx="6">
                        <c:v>0.1242621616703706</c:v>
                      </c:pt>
                      <c:pt idx="7">
                        <c:v>8.0102530622594217E-2</c:v>
                      </c:pt>
                      <c:pt idx="8">
                        <c:v>8.8912118304538323E-2</c:v>
                      </c:pt>
                      <c:pt idx="9">
                        <c:v>0.10792075259253853</c:v>
                      </c:pt>
                      <c:pt idx="10">
                        <c:v>0.15565255273746448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7-9A01-45FB-BE1C-621F26B1C50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CRÉDITO_2018!$F$23</c15:sqref>
                        </c15:formulaRef>
                      </c:ext>
                    </c:extLst>
                    <c:strCache>
                      <c:ptCount val="1"/>
                      <c:pt idx="0">
                        <c:v>TOTAL BENEFICIARIOS DE PRIMER PISO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A01-45FB-BE1C-621F26B1C50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9A01-45FB-BE1C-621F26B1C50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9A01-45FB-BE1C-621F26B1C50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9A01-45FB-BE1C-621F26B1C50A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9A01-45FB-BE1C-621F26B1C50A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9A01-45FB-BE1C-621F26B1C50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9A01-45FB-BE1C-621F26B1C50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9A01-45FB-BE1C-621F26B1C50A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9A01-45FB-BE1C-621F26B1C50A}"/>
                    </c:ext>
                  </c:extLst>
                </c:dPt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CRÉDITO_2018!$C$24:$C$34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CRÉDITO_2018!$F$24:$F$34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71861</c:v>
                      </c:pt>
                      <c:pt idx="1">
                        <c:v>61660</c:v>
                      </c:pt>
                      <c:pt idx="2">
                        <c:v>78844</c:v>
                      </c:pt>
                      <c:pt idx="3">
                        <c:v>49903</c:v>
                      </c:pt>
                      <c:pt idx="4">
                        <c:v>149542</c:v>
                      </c:pt>
                      <c:pt idx="5">
                        <c:v>127359</c:v>
                      </c:pt>
                      <c:pt idx="6">
                        <c:v>77854</c:v>
                      </c:pt>
                      <c:pt idx="7">
                        <c:v>51645</c:v>
                      </c:pt>
                      <c:pt idx="8">
                        <c:v>60256</c:v>
                      </c:pt>
                      <c:pt idx="9">
                        <c:v>37128</c:v>
                      </c:pt>
                      <c:pt idx="10">
                        <c:v>36288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9A01-45FB-BE1C-621F26B1C50A}"/>
                  </c:ext>
                </c:extLst>
              </c15:ser>
            </c15:filteredBarSeries>
          </c:ext>
        </c:extLst>
      </c:bar3DChart>
      <c:catAx>
        <c:axId val="5293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4512"/>
        <c:crosses val="autoZero"/>
        <c:auto val="1"/>
        <c:lblAlgn val="ctr"/>
        <c:lblOffset val="100"/>
        <c:noMultiLvlLbl val="0"/>
      </c:catAx>
      <c:valAx>
        <c:axId val="5293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36396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1139246</xdr:colOff>
      <xdr:row>1</xdr:row>
      <xdr:rowOff>52301</xdr:rowOff>
    </xdr:from>
    <xdr:ext cx="9829487" cy="843757"/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48796" y="242801"/>
          <a:ext cx="9829487" cy="843757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48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RESUMEN ESTADÍSTICAS DE CRÉDITO </a:t>
          </a:r>
        </a:p>
      </xdr:txBody>
    </xdr:sp>
    <xdr:clientData/>
  </xdr:oneCellAnchor>
  <xdr:twoCellAnchor>
    <xdr:from>
      <xdr:col>4</xdr:col>
      <xdr:colOff>1351709</xdr:colOff>
      <xdr:row>36</xdr:row>
      <xdr:rowOff>123963</xdr:rowOff>
    </xdr:from>
    <xdr:to>
      <xdr:col>7</xdr:col>
      <xdr:colOff>1447147</xdr:colOff>
      <xdr:row>51</xdr:row>
      <xdr:rowOff>146463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67235</xdr:colOff>
      <xdr:row>82</xdr:row>
      <xdr:rowOff>23812</xdr:rowOff>
    </xdr:from>
    <xdr:to>
      <xdr:col>6</xdr:col>
      <xdr:colOff>136059</xdr:colOff>
      <xdr:row>99</xdr:row>
      <xdr:rowOff>178593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</xdr:colOff>
      <xdr:row>36</xdr:row>
      <xdr:rowOff>112059</xdr:rowOff>
    </xdr:from>
    <xdr:to>
      <xdr:col>4</xdr:col>
      <xdr:colOff>1012218</xdr:colOff>
      <xdr:row>51</xdr:row>
      <xdr:rowOff>134559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463853</xdr:colOff>
      <xdr:row>1</xdr:row>
      <xdr:rowOff>79489</xdr:rowOff>
    </xdr:from>
    <xdr:ext cx="11202762" cy="814048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3853" y="279514"/>
          <a:ext cx="11202762" cy="81404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indent="0" algn="ctr"/>
          <a:r>
            <a:rPr lang="es-ES" sz="48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ESTADÍSTICAS DE FONDO DE GARANTÍA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7144</xdr:rowOff>
    </xdr:from>
    <xdr:ext cx="8636000" cy="1696773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2001" y="197644"/>
          <a:ext cx="8636000" cy="16967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indent="0" algn="ctr"/>
          <a:r>
            <a:rPr lang="es-ES" sz="36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MOVILIZACIÓN</a:t>
          </a:r>
          <a:r>
            <a:rPr lang="es-ES" sz="36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DE RECURSOS </a:t>
          </a:r>
          <a:endParaRPr lang="es-ES" sz="36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marL="0" indent="0" algn="ctr"/>
          <a:r>
            <a:rPr lang="es-ES" sz="36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ENTRE OSFPS CON GARANTIA</a:t>
          </a:r>
          <a:r>
            <a:rPr lang="es-ES" sz="36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DE CONAFIPS</a:t>
          </a:r>
          <a:r>
            <a:rPr lang="es-ES" sz="36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</a:t>
          </a:r>
        </a:p>
        <a:p>
          <a:pPr marL="0" indent="0" algn="ctr"/>
          <a:r>
            <a:rPr lang="es-ES" sz="36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DICIEMBRE 2018</a:t>
          </a:r>
          <a:r>
            <a:rPr lang="es-ES" sz="36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4:AA325"/>
  <sheetViews>
    <sheetView showGridLines="0" tabSelected="1" topLeftCell="B1" zoomScale="80" zoomScaleNormal="80" workbookViewId="0">
      <selection activeCell="I7" sqref="I7"/>
    </sheetView>
  </sheetViews>
  <sheetFormatPr baseColWidth="10" defaultColWidth="14.28515625" defaultRowHeight="15" x14ac:dyDescent="0.25"/>
  <cols>
    <col min="1" max="1" width="1.28515625" style="2" customWidth="1"/>
    <col min="2" max="2" width="1.85546875" style="2" customWidth="1"/>
    <col min="3" max="3" width="45.85546875" style="1" customWidth="1"/>
    <col min="4" max="4" width="31.42578125" style="2" customWidth="1"/>
    <col min="5" max="5" width="26.85546875" style="2" bestFit="1" customWidth="1"/>
    <col min="6" max="6" width="32.42578125" style="2" customWidth="1"/>
    <col min="7" max="7" width="31.140625" style="2" customWidth="1"/>
    <col min="8" max="8" width="23" style="2" customWidth="1"/>
    <col min="9" max="9" width="26.7109375" style="2" customWidth="1"/>
    <col min="10" max="10" width="16.7109375" style="2" bestFit="1" customWidth="1"/>
    <col min="11" max="11" width="15.42578125" style="2" bestFit="1" customWidth="1"/>
    <col min="12" max="16384" width="14.28515625" style="2"/>
  </cols>
  <sheetData>
    <row r="4" spans="3:9" x14ac:dyDescent="0.25">
      <c r="I4" s="74"/>
    </row>
    <row r="7" spans="3:9" ht="15.75" thickBot="1" x14ac:dyDescent="0.3"/>
    <row r="8" spans="3:9" ht="16.5" thickTop="1" x14ac:dyDescent="0.25">
      <c r="C8" s="3" t="s">
        <v>0</v>
      </c>
      <c r="D8" s="4"/>
      <c r="E8" s="4"/>
      <c r="F8" s="4"/>
      <c r="G8" s="4"/>
      <c r="H8" s="5"/>
    </row>
    <row r="9" spans="3:9" ht="15.75" x14ac:dyDescent="0.25">
      <c r="C9" s="6"/>
      <c r="D9" s="382" t="s">
        <v>1</v>
      </c>
      <c r="E9" s="382"/>
      <c r="F9" s="382"/>
      <c r="G9" s="120">
        <v>1193675785.5799999</v>
      </c>
      <c r="H9" s="7"/>
    </row>
    <row r="10" spans="3:9" ht="15.75" x14ac:dyDescent="0.25">
      <c r="C10" s="6"/>
      <c r="D10" s="382" t="s">
        <v>2</v>
      </c>
      <c r="E10" s="382"/>
      <c r="F10" s="382"/>
      <c r="G10" s="120">
        <v>55830509.340000004</v>
      </c>
      <c r="H10" s="7"/>
      <c r="I10" s="74"/>
    </row>
    <row r="11" spans="3:9" ht="15.75" x14ac:dyDescent="0.25">
      <c r="C11" s="6"/>
      <c r="D11" s="382" t="s">
        <v>134</v>
      </c>
      <c r="E11" s="382"/>
      <c r="F11" s="382"/>
      <c r="G11" s="120">
        <v>3076720.91</v>
      </c>
      <c r="H11" s="7"/>
    </row>
    <row r="12" spans="3:9" ht="15.75" x14ac:dyDescent="0.25">
      <c r="C12" s="6"/>
      <c r="D12" s="383" t="s">
        <v>3</v>
      </c>
      <c r="E12" s="383"/>
      <c r="F12" s="383"/>
      <c r="G12" s="121">
        <f>SUM(G9:G11)</f>
        <v>1252583015.8299999</v>
      </c>
      <c r="H12" s="8"/>
      <c r="I12" s="74"/>
    </row>
    <row r="13" spans="3:9" ht="16.5" thickBot="1" x14ac:dyDescent="0.3">
      <c r="C13" s="9"/>
      <c r="D13" s="10"/>
      <c r="E13" s="10"/>
      <c r="F13" s="11"/>
      <c r="G13" s="10"/>
      <c r="H13" s="12"/>
    </row>
    <row r="14" spans="3:9" ht="15.75" thickTop="1" x14ac:dyDescent="0.25">
      <c r="C14" s="374" t="s">
        <v>4</v>
      </c>
      <c r="D14" s="374"/>
      <c r="E14" s="374"/>
      <c r="F14" s="374"/>
      <c r="H14" s="13"/>
    </row>
    <row r="15" spans="3:9" x14ac:dyDescent="0.25">
      <c r="C15" s="381"/>
      <c r="D15" s="381"/>
      <c r="E15" s="381"/>
      <c r="F15" s="381"/>
    </row>
    <row r="16" spans="3:9" ht="15.75" thickBot="1" x14ac:dyDescent="0.3"/>
    <row r="17" spans="3:10" ht="49.5" customHeight="1" thickBot="1" x14ac:dyDescent="0.3">
      <c r="C17" s="362" t="s">
        <v>197</v>
      </c>
      <c r="D17" s="363"/>
      <c r="E17" s="363"/>
      <c r="F17" s="363"/>
      <c r="G17" s="363"/>
      <c r="H17" s="364"/>
    </row>
    <row r="19" spans="3:10" ht="15.75" thickBot="1" x14ac:dyDescent="0.3"/>
    <row r="20" spans="3:10" ht="15" customHeight="1" x14ac:dyDescent="0.25">
      <c r="C20" s="365" t="s">
        <v>135</v>
      </c>
      <c r="D20" s="366"/>
      <c r="E20" s="366"/>
      <c r="F20" s="366"/>
      <c r="G20" s="366"/>
      <c r="H20" s="367"/>
    </row>
    <row r="21" spans="3:10" ht="15.75" customHeight="1" thickBot="1" x14ac:dyDescent="0.3">
      <c r="C21" s="368"/>
      <c r="D21" s="369"/>
      <c r="E21" s="369"/>
      <c r="F21" s="369"/>
      <c r="G21" s="369"/>
      <c r="H21" s="370"/>
      <c r="I21" s="14"/>
    </row>
    <row r="22" spans="3:10" ht="15.75" thickBot="1" x14ac:dyDescent="0.3">
      <c r="C22" s="2"/>
      <c r="I22" s="14"/>
    </row>
    <row r="23" spans="3:10" ht="30.75" thickBot="1" x14ac:dyDescent="0.3">
      <c r="C23" s="15" t="s">
        <v>5</v>
      </c>
      <c r="D23" s="16" t="s">
        <v>6</v>
      </c>
      <c r="E23" s="16" t="s">
        <v>7</v>
      </c>
      <c r="F23" s="16" t="s">
        <v>136</v>
      </c>
      <c r="G23" s="16" t="s">
        <v>137</v>
      </c>
      <c r="H23" s="17" t="s">
        <v>8</v>
      </c>
      <c r="I23" s="14"/>
    </row>
    <row r="24" spans="3:10" x14ac:dyDescent="0.25">
      <c r="C24" s="18">
        <v>2008</v>
      </c>
      <c r="D24" s="122">
        <v>24715036.423500985</v>
      </c>
      <c r="E24" s="19">
        <f t="shared" ref="E24:E34" si="0">+D24/$D$35</f>
        <v>1.973125622102152E-2</v>
      </c>
      <c r="F24" s="71">
        <v>71861</v>
      </c>
      <c r="G24" s="19">
        <f>+F24/$F$35</f>
        <v>8.9564274497095989E-2</v>
      </c>
      <c r="H24" s="127">
        <f>+D24/F24</f>
        <v>343.92836759161418</v>
      </c>
      <c r="I24" s="14"/>
      <c r="J24" s="14"/>
    </row>
    <row r="25" spans="3:10" x14ac:dyDescent="0.25">
      <c r="C25" s="20">
        <v>2009</v>
      </c>
      <c r="D25" s="123">
        <v>30854280.462900274</v>
      </c>
      <c r="E25" s="21">
        <f t="shared" si="0"/>
        <v>2.4632523411936193E-2</v>
      </c>
      <c r="F25" s="34">
        <v>61660</v>
      </c>
      <c r="G25" s="21">
        <f t="shared" ref="G25:G34" si="1">+F25/$F$35</f>
        <v>7.6850213126604686E-2</v>
      </c>
      <c r="H25" s="128">
        <f t="shared" ref="H25:H34" si="2">+D25/F25</f>
        <v>500.39377980701062</v>
      </c>
      <c r="I25" s="14"/>
      <c r="J25" s="14"/>
    </row>
    <row r="26" spans="3:10" x14ac:dyDescent="0.25">
      <c r="C26" s="20">
        <v>2010</v>
      </c>
      <c r="D26" s="123">
        <v>71454439.755739704</v>
      </c>
      <c r="E26" s="21">
        <f t="shared" si="0"/>
        <v>5.7045671905602252E-2</v>
      </c>
      <c r="F26" s="34">
        <v>78844</v>
      </c>
      <c r="G26" s="21">
        <f t="shared" si="1"/>
        <v>9.8267567365456041E-2</v>
      </c>
      <c r="H26" s="128">
        <f t="shared" si="2"/>
        <v>906.27618786134269</v>
      </c>
      <c r="I26" s="14"/>
      <c r="J26" s="14"/>
    </row>
    <row r="27" spans="3:10" x14ac:dyDescent="0.25">
      <c r="C27" s="20">
        <v>2011</v>
      </c>
      <c r="D27" s="123">
        <v>71463870.078799948</v>
      </c>
      <c r="E27" s="21">
        <f t="shared" si="0"/>
        <v>5.7053200606647245E-2</v>
      </c>
      <c r="F27" s="34">
        <v>49903</v>
      </c>
      <c r="G27" s="21">
        <f t="shared" si="1"/>
        <v>6.2196824288954809E-2</v>
      </c>
      <c r="H27" s="128">
        <f t="shared" si="2"/>
        <v>1432.0555894194727</v>
      </c>
      <c r="I27" s="14"/>
      <c r="J27" s="14"/>
    </row>
    <row r="28" spans="3:10" x14ac:dyDescent="0.25">
      <c r="C28" s="20">
        <v>2012</v>
      </c>
      <c r="D28" s="123">
        <v>161626183.07149643</v>
      </c>
      <c r="E28" s="21">
        <f t="shared" si="0"/>
        <v>0.12903430832806678</v>
      </c>
      <c r="F28" s="34">
        <v>149542</v>
      </c>
      <c r="G28" s="21">
        <f t="shared" si="1"/>
        <v>0.18638233167983648</v>
      </c>
      <c r="H28" s="128">
        <f t="shared" si="2"/>
        <v>1080.8079540964841</v>
      </c>
      <c r="I28" s="14"/>
      <c r="J28" s="14"/>
    </row>
    <row r="29" spans="3:10" x14ac:dyDescent="0.25">
      <c r="C29" s="20">
        <v>2013</v>
      </c>
      <c r="D29" s="123">
        <v>194968208.46513611</v>
      </c>
      <c r="E29" s="21">
        <f t="shared" si="0"/>
        <v>0.15565292359921998</v>
      </c>
      <c r="F29" s="34">
        <v>127359</v>
      </c>
      <c r="G29" s="21">
        <f t="shared" si="1"/>
        <v>0.15873445172869358</v>
      </c>
      <c r="H29" s="128">
        <f t="shared" si="2"/>
        <v>1530.8553652677558</v>
      </c>
      <c r="I29" s="14"/>
      <c r="J29" s="14"/>
    </row>
    <row r="30" spans="3:10" x14ac:dyDescent="0.25">
      <c r="C30" s="20">
        <v>2014</v>
      </c>
      <c r="D30" s="123">
        <v>155648673.21900192</v>
      </c>
      <c r="E30" s="21">
        <f t="shared" si="0"/>
        <v>0.1242621616703706</v>
      </c>
      <c r="F30" s="34">
        <v>77854</v>
      </c>
      <c r="G30" s="21">
        <f t="shared" si="1"/>
        <v>9.7033676496248472E-2</v>
      </c>
      <c r="H30" s="128">
        <f t="shared" si="2"/>
        <v>1999.2379738870438</v>
      </c>
      <c r="I30" s="14"/>
      <c r="J30" s="14"/>
    </row>
    <row r="31" spans="3:10" x14ac:dyDescent="0.25">
      <c r="C31" s="92">
        <v>2015</v>
      </c>
      <c r="D31" s="124">
        <v>100335069.38310514</v>
      </c>
      <c r="E31" s="87">
        <f t="shared" si="0"/>
        <v>8.0102530622594217E-2</v>
      </c>
      <c r="F31" s="88">
        <v>51645</v>
      </c>
      <c r="G31" s="87">
        <f t="shared" si="1"/>
        <v>6.4367973676994789E-2</v>
      </c>
      <c r="H31" s="128">
        <f t="shared" si="2"/>
        <v>1942.7838006216505</v>
      </c>
      <c r="I31" s="14"/>
      <c r="J31" s="14"/>
    </row>
    <row r="32" spans="3:10" x14ac:dyDescent="0.25">
      <c r="C32" s="20">
        <v>2016</v>
      </c>
      <c r="D32" s="123">
        <v>111369809.29000002</v>
      </c>
      <c r="E32" s="21">
        <f t="shared" si="0"/>
        <v>8.8912118304538323E-2</v>
      </c>
      <c r="F32" s="34">
        <v>60256</v>
      </c>
      <c r="G32" s="21">
        <f t="shared" si="1"/>
        <v>7.5100331530273942E-2</v>
      </c>
      <c r="H32" s="128">
        <f t="shared" si="2"/>
        <v>1848.2775041489647</v>
      </c>
      <c r="I32" s="14"/>
      <c r="J32" s="14"/>
    </row>
    <row r="33" spans="3:10" x14ac:dyDescent="0.25">
      <c r="C33" s="20">
        <v>2017</v>
      </c>
      <c r="D33" s="123">
        <v>135179701.75333008</v>
      </c>
      <c r="E33" s="21">
        <f t="shared" si="0"/>
        <v>0.10792075259253853</v>
      </c>
      <c r="F33" s="34">
        <v>37128</v>
      </c>
      <c r="G33" s="21">
        <f t="shared" si="1"/>
        <v>4.6274646658523814E-2</v>
      </c>
      <c r="H33" s="128">
        <f t="shared" si="2"/>
        <v>3640.909872692579</v>
      </c>
      <c r="I33" s="14"/>
      <c r="J33" s="14"/>
    </row>
    <row r="34" spans="3:10" ht="15.75" thickBot="1" x14ac:dyDescent="0.3">
      <c r="C34" s="93">
        <v>2018</v>
      </c>
      <c r="D34" s="125">
        <v>194967743.92999995</v>
      </c>
      <c r="E34" s="31">
        <f t="shared" si="0"/>
        <v>0.15565255273746448</v>
      </c>
      <c r="F34" s="72">
        <v>36288</v>
      </c>
      <c r="G34" s="31">
        <f t="shared" si="1"/>
        <v>4.5227708951317398E-2</v>
      </c>
      <c r="H34" s="129">
        <f t="shared" si="2"/>
        <v>5372.7883578593464</v>
      </c>
      <c r="I34" s="14"/>
      <c r="J34" s="14"/>
    </row>
    <row r="35" spans="3:10" ht="15.75" thickBot="1" x14ac:dyDescent="0.3">
      <c r="C35" s="22" t="s">
        <v>9</v>
      </c>
      <c r="D35" s="126">
        <f>SUM(D24:D34)</f>
        <v>1252583015.8330104</v>
      </c>
      <c r="E35" s="23">
        <f>SUM(E24:E34)</f>
        <v>1</v>
      </c>
      <c r="F35" s="76">
        <f>SUM(F24:F34)</f>
        <v>802340</v>
      </c>
      <c r="G35" s="23">
        <f>SUM(G24:G34)</f>
        <v>1</v>
      </c>
      <c r="H35" s="130">
        <f>+D35/F35</f>
        <v>1561.1623698594242</v>
      </c>
      <c r="I35" s="24"/>
    </row>
    <row r="36" spans="3:10" x14ac:dyDescent="0.25">
      <c r="C36" s="359"/>
      <c r="D36" s="359"/>
      <c r="E36" s="77"/>
    </row>
    <row r="37" spans="3:10" x14ac:dyDescent="0.25">
      <c r="C37" s="227"/>
      <c r="D37" s="227"/>
      <c r="E37" s="25"/>
      <c r="H37" s="24"/>
    </row>
    <row r="38" spans="3:10" x14ac:dyDescent="0.25">
      <c r="C38" s="227"/>
      <c r="D38" s="227"/>
      <c r="E38" s="25"/>
    </row>
    <row r="39" spans="3:10" x14ac:dyDescent="0.25">
      <c r="C39" s="227"/>
      <c r="D39" s="227"/>
      <c r="E39" s="25"/>
    </row>
    <row r="40" spans="3:10" x14ac:dyDescent="0.25">
      <c r="C40" s="227"/>
      <c r="D40" s="227"/>
      <c r="E40" s="25"/>
    </row>
    <row r="41" spans="3:10" x14ac:dyDescent="0.25">
      <c r="C41" s="227"/>
      <c r="D41" s="227"/>
      <c r="E41" s="25"/>
    </row>
    <row r="42" spans="3:10" x14ac:dyDescent="0.25">
      <c r="C42" s="227"/>
      <c r="D42" s="227"/>
      <c r="E42" s="25"/>
    </row>
    <row r="43" spans="3:10" x14ac:dyDescent="0.25">
      <c r="C43" s="227"/>
      <c r="D43" s="227"/>
      <c r="E43" s="25"/>
    </row>
    <row r="44" spans="3:10" x14ac:dyDescent="0.25">
      <c r="C44" s="227"/>
      <c r="D44" s="227"/>
      <c r="E44" s="25"/>
    </row>
    <row r="45" spans="3:10" x14ac:dyDescent="0.25">
      <c r="C45" s="227"/>
      <c r="D45" s="227"/>
      <c r="E45" s="25"/>
    </row>
    <row r="46" spans="3:10" x14ac:dyDescent="0.25">
      <c r="C46" s="227"/>
      <c r="D46" s="227"/>
      <c r="E46" s="25"/>
    </row>
    <row r="47" spans="3:10" x14ac:dyDescent="0.25">
      <c r="C47" s="227"/>
      <c r="D47" s="227"/>
      <c r="E47" s="25"/>
    </row>
    <row r="48" spans="3:10" x14ac:dyDescent="0.25">
      <c r="C48" s="227"/>
      <c r="D48" s="227"/>
      <c r="E48" s="25"/>
    </row>
    <row r="49" spans="2:9" x14ac:dyDescent="0.25">
      <c r="C49" s="227"/>
      <c r="D49" s="227"/>
      <c r="E49" s="25"/>
    </row>
    <row r="50" spans="2:9" x14ac:dyDescent="0.25">
      <c r="C50" s="227"/>
      <c r="D50" s="227"/>
      <c r="E50" s="25"/>
    </row>
    <row r="51" spans="2:9" x14ac:dyDescent="0.25">
      <c r="C51" s="227"/>
      <c r="D51" s="227"/>
      <c r="E51" s="25"/>
    </row>
    <row r="52" spans="2:9" x14ac:dyDescent="0.25">
      <c r="C52" s="227"/>
      <c r="D52" s="227"/>
      <c r="E52" s="25"/>
    </row>
    <row r="53" spans="2:9" ht="15.75" thickBot="1" x14ac:dyDescent="0.3">
      <c r="C53" s="227"/>
      <c r="D53" s="227"/>
      <c r="E53" s="25"/>
    </row>
    <row r="54" spans="2:9" ht="50.25" customHeight="1" thickBot="1" x14ac:dyDescent="0.3">
      <c r="C54" s="362" t="s">
        <v>205</v>
      </c>
      <c r="D54" s="363"/>
      <c r="E54" s="363"/>
      <c r="F54" s="363"/>
      <c r="G54" s="363"/>
      <c r="H54" s="364"/>
    </row>
    <row r="55" spans="2:9" x14ac:dyDescent="0.25">
      <c r="C55" s="227"/>
      <c r="D55" s="227"/>
      <c r="E55" s="25"/>
    </row>
    <row r="56" spans="2:9" ht="15.75" thickBot="1" x14ac:dyDescent="0.3">
      <c r="C56" s="227"/>
      <c r="D56" s="227"/>
      <c r="E56" s="25"/>
      <c r="I56" s="95"/>
    </row>
    <row r="57" spans="2:9" ht="16.5" thickTop="1" x14ac:dyDescent="0.25">
      <c r="C57" s="3" t="s">
        <v>0</v>
      </c>
      <c r="D57" s="4"/>
      <c r="E57" s="4"/>
      <c r="F57" s="4"/>
      <c r="G57" s="4"/>
      <c r="H57" s="5"/>
      <c r="I57" s="95"/>
    </row>
    <row r="58" spans="2:9" ht="15.75" x14ac:dyDescent="0.25">
      <c r="C58" s="371" t="s">
        <v>198</v>
      </c>
      <c r="D58" s="372"/>
      <c r="E58" s="372"/>
      <c r="F58" s="372"/>
      <c r="G58" s="131">
        <v>140166453.93000001</v>
      </c>
      <c r="H58" s="7"/>
      <c r="I58" s="96"/>
    </row>
    <row r="59" spans="2:9" ht="15.75" x14ac:dyDescent="0.25">
      <c r="C59" s="371" t="s">
        <v>199</v>
      </c>
      <c r="D59" s="372"/>
      <c r="E59" s="372"/>
      <c r="F59" s="372"/>
      <c r="G59" s="131">
        <v>54801290</v>
      </c>
      <c r="H59" s="7"/>
    </row>
    <row r="60" spans="2:9" ht="15.75" x14ac:dyDescent="0.25">
      <c r="C60" s="371" t="s">
        <v>200</v>
      </c>
      <c r="D60" s="372"/>
      <c r="E60" s="372"/>
      <c r="F60" s="372"/>
      <c r="G60" s="131">
        <v>0</v>
      </c>
      <c r="H60" s="7"/>
    </row>
    <row r="61" spans="2:9" ht="15.75" x14ac:dyDescent="0.25">
      <c r="C61" s="6"/>
      <c r="D61" s="373" t="s">
        <v>3</v>
      </c>
      <c r="E61" s="373"/>
      <c r="F61" s="373"/>
      <c r="G61" s="132">
        <f>SUM(G58:G59)</f>
        <v>194967743.93000001</v>
      </c>
      <c r="H61" s="8"/>
    </row>
    <row r="62" spans="2:9" ht="16.5" thickBot="1" x14ac:dyDescent="0.3">
      <c r="C62" s="9"/>
      <c r="D62" s="10"/>
      <c r="E62" s="10"/>
      <c r="F62" s="11"/>
      <c r="G62" s="10"/>
      <c r="H62" s="12"/>
    </row>
    <row r="63" spans="2:9" ht="15.75" thickTop="1" x14ac:dyDescent="0.25">
      <c r="C63" s="374" t="s">
        <v>4</v>
      </c>
      <c r="D63" s="374"/>
      <c r="E63" s="374"/>
      <c r="F63" s="374"/>
    </row>
    <row r="64" spans="2:9" ht="15.75" thickBot="1" x14ac:dyDescent="0.3">
      <c r="B64" s="26"/>
      <c r="C64" s="2"/>
      <c r="D64" s="26"/>
      <c r="F64" s="26"/>
    </row>
    <row r="65" spans="2:9" ht="15" customHeight="1" x14ac:dyDescent="0.25">
      <c r="B65" s="26"/>
      <c r="C65" s="375" t="s">
        <v>135</v>
      </c>
      <c r="D65" s="376"/>
      <c r="E65" s="376"/>
      <c r="F65" s="376"/>
      <c r="G65" s="376"/>
      <c r="H65" s="377"/>
    </row>
    <row r="66" spans="2:9" ht="15.75" customHeight="1" thickBot="1" x14ac:dyDescent="0.3">
      <c r="B66" s="26"/>
      <c r="C66" s="378"/>
      <c r="D66" s="379"/>
      <c r="E66" s="379"/>
      <c r="F66" s="379"/>
      <c r="G66" s="379"/>
      <c r="H66" s="380"/>
    </row>
    <row r="67" spans="2:9" ht="15.75" thickBot="1" x14ac:dyDescent="0.3">
      <c r="B67" s="26"/>
      <c r="C67" s="26"/>
      <c r="D67" s="26"/>
      <c r="E67" s="26"/>
      <c r="F67" s="26"/>
    </row>
    <row r="68" spans="2:9" s="1" customFormat="1" ht="45.75" thickBot="1" x14ac:dyDescent="0.3">
      <c r="B68" s="27"/>
      <c r="C68" s="15" t="s">
        <v>10</v>
      </c>
      <c r="D68" s="16" t="s">
        <v>6</v>
      </c>
      <c r="E68" s="16" t="s">
        <v>140</v>
      </c>
      <c r="F68" s="16" t="s">
        <v>136</v>
      </c>
      <c r="G68" s="16" t="s">
        <v>141</v>
      </c>
      <c r="H68" s="17" t="s">
        <v>8</v>
      </c>
      <c r="I68" s="2"/>
    </row>
    <row r="69" spans="2:9" x14ac:dyDescent="0.25">
      <c r="B69" s="26"/>
      <c r="C69" s="75" t="s">
        <v>11</v>
      </c>
      <c r="D69" s="115">
        <v>5537430</v>
      </c>
      <c r="E69" s="19">
        <f t="shared" ref="E69:E80" si="3">+D69/$D$81</f>
        <v>2.8401775023811762E-2</v>
      </c>
      <c r="F69" s="71">
        <v>1093</v>
      </c>
      <c r="G69" s="19">
        <f t="shared" ref="G69:G80" si="4">+F69/$F$81</f>
        <v>3.0120149911816579E-2</v>
      </c>
      <c r="H69" s="146">
        <f>IF(ISERROR(D69/F69),0,D69/F69)</f>
        <v>5066.267154620311</v>
      </c>
    </row>
    <row r="70" spans="2:9" x14ac:dyDescent="0.25">
      <c r="B70" s="26"/>
      <c r="C70" s="29" t="s">
        <v>12</v>
      </c>
      <c r="D70" s="116">
        <v>18125287.000000004</v>
      </c>
      <c r="E70" s="21">
        <f t="shared" si="3"/>
        <v>9.2965567712101127E-2</v>
      </c>
      <c r="F70" s="34">
        <v>3086</v>
      </c>
      <c r="G70" s="21">
        <f t="shared" si="4"/>
        <v>8.5041887125220456E-2</v>
      </c>
      <c r="H70" s="147">
        <f t="shared" ref="H70:H80" si="5">IF(ISERROR(D70/F70),0,D70/F70)</f>
        <v>5873.3917692806235</v>
      </c>
      <c r="I70" s="97"/>
    </row>
    <row r="71" spans="2:9" x14ac:dyDescent="0.25">
      <c r="B71" s="26"/>
      <c r="C71" s="29" t="s">
        <v>13</v>
      </c>
      <c r="D71" s="116">
        <v>22121813.699999992</v>
      </c>
      <c r="E71" s="21">
        <f t="shared" si="3"/>
        <v>0.1134639671880415</v>
      </c>
      <c r="F71" s="34">
        <v>3818</v>
      </c>
      <c r="G71" s="21">
        <f t="shared" si="4"/>
        <v>0.10521384479717813</v>
      </c>
      <c r="H71" s="147">
        <f t="shared" si="5"/>
        <v>5794.0842587742254</v>
      </c>
      <c r="I71" s="97"/>
    </row>
    <row r="72" spans="2:9" x14ac:dyDescent="0.25">
      <c r="B72" s="26"/>
      <c r="C72" s="29" t="s">
        <v>14</v>
      </c>
      <c r="D72" s="116">
        <v>13495691.510000002</v>
      </c>
      <c r="E72" s="21">
        <f t="shared" si="3"/>
        <v>6.9220124508623401E-2</v>
      </c>
      <c r="F72" s="34">
        <v>3172</v>
      </c>
      <c r="G72" s="21">
        <f t="shared" si="4"/>
        <v>8.7411816578483251E-2</v>
      </c>
      <c r="H72" s="147">
        <f t="shared" si="5"/>
        <v>4254.6316235813374</v>
      </c>
      <c r="I72" s="97"/>
    </row>
    <row r="73" spans="2:9" x14ac:dyDescent="0.25">
      <c r="B73" s="26"/>
      <c r="C73" s="29" t="s">
        <v>15</v>
      </c>
      <c r="D73" s="116">
        <v>16847151.999999996</v>
      </c>
      <c r="E73" s="21">
        <f t="shared" si="3"/>
        <v>8.6409944847331763E-2</v>
      </c>
      <c r="F73" s="34">
        <v>3404</v>
      </c>
      <c r="G73" s="21">
        <f t="shared" si="4"/>
        <v>9.380511463844797E-2</v>
      </c>
      <c r="H73" s="147">
        <f t="shared" si="5"/>
        <v>4949.2220916568731</v>
      </c>
      <c r="I73" s="97"/>
    </row>
    <row r="74" spans="2:9" x14ac:dyDescent="0.25">
      <c r="B74" s="26"/>
      <c r="C74" s="29" t="s">
        <v>16</v>
      </c>
      <c r="D74" s="117">
        <v>19135074.490000002</v>
      </c>
      <c r="E74" s="21">
        <f t="shared" si="3"/>
        <v>9.8144821826887149E-2</v>
      </c>
      <c r="F74" s="34">
        <v>3535</v>
      </c>
      <c r="G74" s="21">
        <f t="shared" si="4"/>
        <v>9.7415123456790126E-2</v>
      </c>
      <c r="H74" s="147">
        <f t="shared" si="5"/>
        <v>5413.0338019801984</v>
      </c>
      <c r="I74" s="97"/>
    </row>
    <row r="75" spans="2:9" x14ac:dyDescent="0.25">
      <c r="B75" s="26"/>
      <c r="C75" s="29" t="s">
        <v>17</v>
      </c>
      <c r="D75" s="117">
        <v>20585705.009999998</v>
      </c>
      <c r="E75" s="21">
        <f t="shared" si="3"/>
        <v>0.10558518345163273</v>
      </c>
      <c r="F75" s="34">
        <v>2706</v>
      </c>
      <c r="G75" s="21">
        <f t="shared" si="4"/>
        <v>7.4570105820105814E-2</v>
      </c>
      <c r="H75" s="147">
        <f t="shared" si="5"/>
        <v>7607.4297893569837</v>
      </c>
      <c r="I75" s="97"/>
    </row>
    <row r="76" spans="2:9" x14ac:dyDescent="0.25">
      <c r="B76" s="26"/>
      <c r="C76" s="29" t="s">
        <v>18</v>
      </c>
      <c r="D76" s="117">
        <v>13597721</v>
      </c>
      <c r="E76" s="21">
        <f t="shared" si="3"/>
        <v>6.9743439226962814E-2</v>
      </c>
      <c r="F76" s="34">
        <v>2030</v>
      </c>
      <c r="G76" s="21">
        <f t="shared" si="4"/>
        <v>5.5941358024691357E-2</v>
      </c>
      <c r="H76" s="147">
        <f t="shared" si="5"/>
        <v>6698.3847290640397</v>
      </c>
      <c r="I76" s="97"/>
    </row>
    <row r="77" spans="2:9" x14ac:dyDescent="0.25">
      <c r="B77" s="26"/>
      <c r="C77" s="29" t="s">
        <v>19</v>
      </c>
      <c r="D77" s="117">
        <v>19515855.140000001</v>
      </c>
      <c r="E77" s="21">
        <f t="shared" si="3"/>
        <v>0.10009786617322124</v>
      </c>
      <c r="F77" s="34">
        <v>4674</v>
      </c>
      <c r="G77" s="21">
        <f t="shared" si="4"/>
        <v>0.12880291005291006</v>
      </c>
      <c r="H77" s="147">
        <f t="shared" si="5"/>
        <v>4175.4076037655113</v>
      </c>
      <c r="I77" s="97"/>
    </row>
    <row r="78" spans="2:9" ht="15.75" customHeight="1" x14ac:dyDescent="0.25">
      <c r="B78" s="26"/>
      <c r="C78" s="29" t="s">
        <v>20</v>
      </c>
      <c r="D78" s="117">
        <v>12300325</v>
      </c>
      <c r="E78" s="21">
        <f t="shared" si="3"/>
        <v>6.3089025661681938E-2</v>
      </c>
      <c r="F78" s="34">
        <v>2125</v>
      </c>
      <c r="G78" s="21">
        <f t="shared" si="4"/>
        <v>5.8559303350970017E-2</v>
      </c>
      <c r="H78" s="147">
        <f t="shared" si="5"/>
        <v>5788.3882352941173</v>
      </c>
      <c r="I78" s="97"/>
    </row>
    <row r="79" spans="2:9" ht="13.5" customHeight="1" x14ac:dyDescent="0.25">
      <c r="B79" s="26"/>
      <c r="C79" s="29" t="s">
        <v>21</v>
      </c>
      <c r="D79" s="117">
        <v>15642945</v>
      </c>
      <c r="E79" s="21">
        <f t="shared" si="3"/>
        <v>8.0233502653733066E-2</v>
      </c>
      <c r="F79" s="34">
        <v>2733</v>
      </c>
      <c r="G79" s="21">
        <f t="shared" si="4"/>
        <v>7.5314153439153445E-2</v>
      </c>
      <c r="H79" s="147">
        <f t="shared" si="5"/>
        <v>5723.7266739846327</v>
      </c>
      <c r="I79" s="97"/>
    </row>
    <row r="80" spans="2:9" ht="14.25" customHeight="1" thickBot="1" x14ac:dyDescent="0.3">
      <c r="B80" s="26"/>
      <c r="C80" s="30" t="s">
        <v>22</v>
      </c>
      <c r="D80" s="118">
        <v>18062744.079999998</v>
      </c>
      <c r="E80" s="31">
        <f t="shared" si="3"/>
        <v>9.264478172597175E-2</v>
      </c>
      <c r="F80" s="72">
        <v>3912</v>
      </c>
      <c r="G80" s="31">
        <f t="shared" si="4"/>
        <v>0.10780423280423281</v>
      </c>
      <c r="H80" s="148">
        <f t="shared" si="5"/>
        <v>4617.2658691206543</v>
      </c>
      <c r="I80" s="97"/>
    </row>
    <row r="81" spans="2:8" ht="15.75" thickBot="1" x14ac:dyDescent="0.3">
      <c r="B81" s="26"/>
      <c r="C81" s="22" t="s">
        <v>9</v>
      </c>
      <c r="D81" s="119">
        <f>SUM(D69:D80)</f>
        <v>194967743.92999995</v>
      </c>
      <c r="E81" s="23">
        <f>SUM(E69:E80)</f>
        <v>1.0000000000000002</v>
      </c>
      <c r="F81" s="78">
        <f>SUM(F69:F80)</f>
        <v>36288</v>
      </c>
      <c r="G81" s="23">
        <f>SUM(G69:G80)</f>
        <v>1.0000000000000002</v>
      </c>
      <c r="H81" s="226">
        <f>+D81/F81</f>
        <v>5372.7883578593464</v>
      </c>
    </row>
    <row r="82" spans="2:8" ht="19.5" customHeight="1" x14ac:dyDescent="0.25">
      <c r="B82" s="26"/>
      <c r="C82" s="359"/>
      <c r="D82" s="359"/>
      <c r="E82" s="26"/>
      <c r="F82" s="26"/>
      <c r="G82" s="26"/>
      <c r="H82" s="26"/>
    </row>
    <row r="83" spans="2:8" x14ac:dyDescent="0.25">
      <c r="B83" s="26"/>
      <c r="C83" s="227"/>
      <c r="D83" s="227"/>
      <c r="E83" s="26"/>
      <c r="F83" s="26"/>
      <c r="G83" s="26"/>
      <c r="H83" s="26"/>
    </row>
    <row r="84" spans="2:8" x14ac:dyDescent="0.25">
      <c r="B84" s="26"/>
      <c r="C84" s="32"/>
      <c r="D84" s="227"/>
      <c r="E84" s="26"/>
      <c r="F84" s="26"/>
      <c r="G84" s="26"/>
      <c r="H84" s="26"/>
    </row>
    <row r="85" spans="2:8" x14ac:dyDescent="0.25">
      <c r="B85" s="26"/>
      <c r="C85" s="227"/>
      <c r="D85" s="227"/>
      <c r="E85" s="26"/>
      <c r="F85" s="26"/>
      <c r="G85" s="26"/>
      <c r="H85" s="26"/>
    </row>
    <row r="86" spans="2:8" x14ac:dyDescent="0.25">
      <c r="B86" s="26"/>
      <c r="C86" s="227"/>
      <c r="D86" s="227"/>
      <c r="E86" s="26"/>
      <c r="F86" s="26"/>
      <c r="G86" s="26"/>
      <c r="H86" s="26"/>
    </row>
    <row r="87" spans="2:8" x14ac:dyDescent="0.25">
      <c r="B87" s="26"/>
      <c r="C87" s="227"/>
      <c r="D87" s="227"/>
      <c r="E87" s="26"/>
      <c r="F87" s="26"/>
      <c r="G87" s="26"/>
      <c r="H87" s="26"/>
    </row>
    <row r="88" spans="2:8" x14ac:dyDescent="0.25">
      <c r="B88" s="26"/>
      <c r="C88" s="227"/>
      <c r="D88" s="227"/>
      <c r="E88" s="26"/>
      <c r="F88" s="26"/>
      <c r="G88" s="26"/>
      <c r="H88" s="26"/>
    </row>
    <row r="89" spans="2:8" x14ac:dyDescent="0.25">
      <c r="B89" s="26"/>
      <c r="C89" s="227"/>
      <c r="D89" s="227"/>
      <c r="E89" s="26"/>
      <c r="F89" s="26"/>
      <c r="G89" s="26"/>
      <c r="H89" s="26"/>
    </row>
    <row r="90" spans="2:8" x14ac:dyDescent="0.25">
      <c r="B90" s="26"/>
      <c r="C90" s="227"/>
      <c r="D90" s="227"/>
      <c r="E90" s="26"/>
      <c r="F90" s="26"/>
      <c r="G90" s="26"/>
      <c r="H90" s="26"/>
    </row>
    <row r="91" spans="2:8" x14ac:dyDescent="0.25">
      <c r="B91" s="26"/>
      <c r="C91" s="227"/>
      <c r="D91" s="227"/>
      <c r="E91" s="26"/>
      <c r="F91" s="26"/>
      <c r="G91" s="26"/>
      <c r="H91" s="26"/>
    </row>
    <row r="92" spans="2:8" x14ac:dyDescent="0.25">
      <c r="B92" s="26"/>
      <c r="C92" s="227"/>
      <c r="D92" s="227"/>
      <c r="E92" s="26"/>
      <c r="F92" s="26"/>
      <c r="G92" s="26"/>
      <c r="H92" s="26"/>
    </row>
    <row r="93" spans="2:8" x14ac:dyDescent="0.25">
      <c r="B93" s="26"/>
      <c r="C93" s="227"/>
      <c r="D93" s="227"/>
      <c r="E93" s="26"/>
      <c r="F93" s="26"/>
      <c r="G93" s="26"/>
      <c r="H93" s="26"/>
    </row>
    <row r="94" spans="2:8" x14ac:dyDescent="0.25">
      <c r="B94" s="26"/>
      <c r="C94" s="227"/>
      <c r="D94" s="227"/>
      <c r="E94" s="26"/>
      <c r="F94" s="26"/>
      <c r="G94" s="26"/>
      <c r="H94" s="26"/>
    </row>
    <row r="95" spans="2:8" x14ac:dyDescent="0.25">
      <c r="B95" s="26"/>
      <c r="C95" s="227"/>
      <c r="D95" s="227"/>
      <c r="E95" s="26"/>
      <c r="F95" s="26"/>
      <c r="G95" s="26"/>
      <c r="H95" s="26"/>
    </row>
    <row r="96" spans="2:8" x14ac:dyDescent="0.25">
      <c r="B96" s="26"/>
      <c r="C96" s="227"/>
      <c r="D96" s="227"/>
      <c r="E96" s="26"/>
      <c r="F96" s="26"/>
      <c r="G96" s="26"/>
      <c r="H96" s="26"/>
    </row>
    <row r="97" spans="2:13" x14ac:dyDescent="0.25">
      <c r="B97" s="26"/>
      <c r="C97" s="227"/>
      <c r="D97" s="227"/>
      <c r="E97" s="26"/>
      <c r="F97" s="26"/>
      <c r="G97" s="26"/>
      <c r="H97" s="26"/>
    </row>
    <row r="98" spans="2:13" x14ac:dyDescent="0.25">
      <c r="B98" s="26"/>
      <c r="C98" s="227"/>
      <c r="D98" s="227"/>
      <c r="E98" s="26"/>
      <c r="F98" s="26"/>
      <c r="G98" s="26"/>
      <c r="H98" s="26"/>
    </row>
    <row r="99" spans="2:13" x14ac:dyDescent="0.25">
      <c r="B99" s="26"/>
      <c r="C99" s="227"/>
      <c r="D99" s="227"/>
      <c r="E99" s="26"/>
      <c r="F99" s="26"/>
      <c r="G99" s="26"/>
      <c r="H99" s="26"/>
    </row>
    <row r="100" spans="2:13" x14ac:dyDescent="0.25">
      <c r="B100" s="26"/>
      <c r="C100" s="227"/>
      <c r="D100" s="227"/>
      <c r="E100" s="26"/>
      <c r="F100" s="26"/>
      <c r="G100" s="26"/>
      <c r="H100" s="26"/>
    </row>
    <row r="101" spans="2:13" ht="15.75" thickBot="1" x14ac:dyDescent="0.3">
      <c r="B101" s="26"/>
      <c r="C101" s="27"/>
      <c r="D101" s="26"/>
      <c r="E101" s="26"/>
      <c r="F101" s="26"/>
      <c r="G101" s="26"/>
      <c r="H101" s="26"/>
      <c r="I101" s="26"/>
      <c r="J101" s="33"/>
      <c r="K101" s="26"/>
      <c r="L101" s="26"/>
      <c r="M101" s="26"/>
    </row>
    <row r="102" spans="2:13" ht="27" customHeight="1" thickBot="1" x14ac:dyDescent="0.3">
      <c r="B102" s="26"/>
      <c r="C102" s="340" t="s">
        <v>23</v>
      </c>
      <c r="D102" s="341"/>
      <c r="E102" s="341"/>
      <c r="F102" s="341"/>
      <c r="G102" s="341"/>
      <c r="H102" s="342"/>
    </row>
    <row r="103" spans="2:13" ht="15.75" thickBot="1" x14ac:dyDescent="0.3">
      <c r="B103" s="26"/>
      <c r="C103" s="2"/>
    </row>
    <row r="104" spans="2:13" ht="52.5" customHeight="1" thickBot="1" x14ac:dyDescent="0.3">
      <c r="B104" s="26"/>
      <c r="C104" s="15" t="s">
        <v>24</v>
      </c>
      <c r="D104" s="16" t="s">
        <v>3</v>
      </c>
      <c r="E104" s="16" t="s">
        <v>140</v>
      </c>
      <c r="F104" s="16" t="s">
        <v>136</v>
      </c>
      <c r="G104" s="16" t="str">
        <f>+G68</f>
        <v>PARTICIPACIÓN DEL MES EN EL NÚMERO DE BENEFICIARIOS DE PRIMER PISO</v>
      </c>
      <c r="H104" s="17" t="s">
        <v>8</v>
      </c>
    </row>
    <row r="105" spans="2:13" x14ac:dyDescent="0.25">
      <c r="B105" s="26"/>
      <c r="C105" s="90" t="s">
        <v>106</v>
      </c>
      <c r="D105" s="115">
        <v>81000</v>
      </c>
      <c r="E105" s="19">
        <f t="shared" ref="E105:E112" si="6">+D105/$D$113</f>
        <v>4.1545333790743205E-4</v>
      </c>
      <c r="F105" s="71">
        <v>44</v>
      </c>
      <c r="G105" s="19">
        <f t="shared" ref="G105:G112" si="7">+F105/$F$113</f>
        <v>1.2125220458553791E-3</v>
      </c>
      <c r="H105" s="133">
        <f>IF(ISERROR(D105/F105),0,D105/F105)</f>
        <v>1840.909090909091</v>
      </c>
    </row>
    <row r="106" spans="2:13" x14ac:dyDescent="0.25">
      <c r="B106" s="26"/>
      <c r="C106" s="112" t="s">
        <v>25</v>
      </c>
      <c r="D106" s="116">
        <v>0</v>
      </c>
      <c r="E106" s="21">
        <f t="shared" si="6"/>
        <v>0</v>
      </c>
      <c r="F106" s="34">
        <v>0</v>
      </c>
      <c r="G106" s="21">
        <f t="shared" si="7"/>
        <v>0</v>
      </c>
      <c r="H106" s="134">
        <f t="shared" ref="H106:H112" si="8">IF(ISERROR(D106/F106),0,D106/F106)</f>
        <v>0</v>
      </c>
      <c r="I106" s="35"/>
      <c r="J106" s="36"/>
    </row>
    <row r="107" spans="2:13" x14ac:dyDescent="0.25">
      <c r="B107" s="26"/>
      <c r="C107" s="112" t="s">
        <v>120</v>
      </c>
      <c r="D107" s="116">
        <v>11060721.170000004</v>
      </c>
      <c r="E107" s="21">
        <f t="shared" si="6"/>
        <v>5.6731031231356775E-2</v>
      </c>
      <c r="F107" s="34">
        <v>759</v>
      </c>
      <c r="G107" s="21">
        <f t="shared" si="7"/>
        <v>2.0916005291005291E-2</v>
      </c>
      <c r="H107" s="134">
        <f t="shared" si="8"/>
        <v>14572.755164690387</v>
      </c>
      <c r="I107" s="35"/>
      <c r="J107" s="36"/>
    </row>
    <row r="108" spans="2:13" x14ac:dyDescent="0.25">
      <c r="B108" s="26"/>
      <c r="C108" s="112" t="s">
        <v>26</v>
      </c>
      <c r="D108" s="116">
        <v>58969846.180000007</v>
      </c>
      <c r="E108" s="21">
        <f t="shared" si="6"/>
        <v>0.30245949915270165</v>
      </c>
      <c r="F108" s="34">
        <v>7329</v>
      </c>
      <c r="G108" s="21">
        <f t="shared" si="7"/>
        <v>0.20196759259259259</v>
      </c>
      <c r="H108" s="134">
        <f t="shared" si="8"/>
        <v>8046.0971728748818</v>
      </c>
      <c r="I108" s="35"/>
      <c r="J108" s="36"/>
    </row>
    <row r="109" spans="2:13" x14ac:dyDescent="0.25">
      <c r="B109" s="26"/>
      <c r="C109" s="112" t="s">
        <v>103</v>
      </c>
      <c r="D109" s="116">
        <v>59951243.680000022</v>
      </c>
      <c r="E109" s="21">
        <f t="shared" si="6"/>
        <v>0.30749313948836848</v>
      </c>
      <c r="F109" s="34">
        <v>12975</v>
      </c>
      <c r="G109" s="21">
        <f t="shared" si="7"/>
        <v>0.35755621693121692</v>
      </c>
      <c r="H109" s="134">
        <f t="shared" si="8"/>
        <v>4620.5197441233158</v>
      </c>
      <c r="I109" s="35"/>
      <c r="J109" s="36"/>
    </row>
    <row r="110" spans="2:13" x14ac:dyDescent="0.25">
      <c r="B110" s="26"/>
      <c r="C110" s="112" t="s">
        <v>27</v>
      </c>
      <c r="D110" s="116">
        <v>37891673.000000022</v>
      </c>
      <c r="E110" s="21">
        <f t="shared" si="6"/>
        <v>0.19434842008329542</v>
      </c>
      <c r="F110" s="34">
        <v>7003</v>
      </c>
      <c r="G110" s="21">
        <f t="shared" si="7"/>
        <v>0.19298390652557318</v>
      </c>
      <c r="H110" s="134">
        <f t="shared" si="8"/>
        <v>5410.7772383264346</v>
      </c>
      <c r="I110" s="35"/>
      <c r="J110" s="36"/>
    </row>
    <row r="111" spans="2:13" x14ac:dyDescent="0.25">
      <c r="B111" s="26"/>
      <c r="C111" s="112" t="s">
        <v>28</v>
      </c>
      <c r="D111" s="116">
        <v>22995694.900000006</v>
      </c>
      <c r="E111" s="21">
        <f t="shared" si="6"/>
        <v>0.11794615066303597</v>
      </c>
      <c r="F111" s="34">
        <v>6728</v>
      </c>
      <c r="G111" s="21">
        <f t="shared" si="7"/>
        <v>0.18540564373897708</v>
      </c>
      <c r="H111" s="134">
        <f t="shared" si="8"/>
        <v>3417.9094678953634</v>
      </c>
      <c r="I111" s="35"/>
      <c r="J111" s="36"/>
    </row>
    <row r="112" spans="2:13" ht="15.75" thickBot="1" x14ac:dyDescent="0.3">
      <c r="B112" s="26"/>
      <c r="C112" s="79" t="s">
        <v>29</v>
      </c>
      <c r="D112" s="137">
        <v>4017565</v>
      </c>
      <c r="E112" s="103">
        <f t="shared" si="6"/>
        <v>2.0606306043334226E-2</v>
      </c>
      <c r="F112" s="104">
        <v>1450</v>
      </c>
      <c r="G112" s="103">
        <f t="shared" si="7"/>
        <v>3.9958112874779544E-2</v>
      </c>
      <c r="H112" s="135">
        <f t="shared" si="8"/>
        <v>2770.7344827586207</v>
      </c>
      <c r="I112" s="35"/>
      <c r="J112" s="36"/>
    </row>
    <row r="113" spans="2:12" ht="15.75" thickBot="1" x14ac:dyDescent="0.3">
      <c r="C113" s="105" t="s">
        <v>9</v>
      </c>
      <c r="D113" s="138">
        <f>SUM(D105:D112)</f>
        <v>194967743.93000007</v>
      </c>
      <c r="E113" s="106">
        <f>SUM(E105:E112)</f>
        <v>0.99999999999999989</v>
      </c>
      <c r="F113" s="107">
        <f>SUM(F105:F112)</f>
        <v>36288</v>
      </c>
      <c r="G113" s="106">
        <f>SUM(G105:G112)</f>
        <v>1</v>
      </c>
      <c r="H113" s="136">
        <f>+D113/F113</f>
        <v>5372.7883578593492</v>
      </c>
    </row>
    <row r="114" spans="2:12" x14ac:dyDescent="0.25">
      <c r="C114" s="40"/>
      <c r="D114" s="40"/>
    </row>
    <row r="115" spans="2:12" ht="15.75" thickBot="1" x14ac:dyDescent="0.3">
      <c r="C115" s="359"/>
      <c r="D115" s="359"/>
      <c r="E115" s="41"/>
      <c r="F115" s="41"/>
    </row>
    <row r="116" spans="2:12" ht="27" customHeight="1" thickBot="1" x14ac:dyDescent="0.3">
      <c r="B116" s="26"/>
      <c r="C116" s="340" t="s">
        <v>97</v>
      </c>
      <c r="D116" s="341"/>
      <c r="E116" s="341"/>
      <c r="F116" s="341"/>
      <c r="G116" s="341"/>
      <c r="H116" s="342"/>
      <c r="I116" s="26"/>
      <c r="J116" s="26"/>
    </row>
    <row r="117" spans="2:12" ht="15.75" thickBot="1" x14ac:dyDescent="0.3">
      <c r="B117" s="26"/>
      <c r="C117" s="27"/>
      <c r="D117" s="26"/>
      <c r="E117" s="26"/>
      <c r="F117" s="26"/>
      <c r="G117" s="26"/>
      <c r="H117" s="26"/>
      <c r="I117" s="26"/>
      <c r="J117" s="26"/>
    </row>
    <row r="118" spans="2:12" ht="45.75" thickBot="1" x14ac:dyDescent="0.3">
      <c r="B118" s="26"/>
      <c r="C118" s="15" t="s">
        <v>30</v>
      </c>
      <c r="D118" s="16" t="s">
        <v>3</v>
      </c>
      <c r="E118" s="16" t="str">
        <f>+E104</f>
        <v>PARTICIPACIÓN DEL MES EN LA CARTERA DESEMBOLSADA TOTAL</v>
      </c>
      <c r="F118" s="16" t="s">
        <v>136</v>
      </c>
      <c r="G118" s="16" t="str">
        <f>+G104</f>
        <v>PARTICIPACIÓN DEL MES EN EL NÚMERO DE BENEFICIARIOS DE PRIMER PISO</v>
      </c>
      <c r="H118" s="17" t="s">
        <v>8</v>
      </c>
      <c r="I118" s="26"/>
      <c r="J118" s="26"/>
      <c r="K118" s="26"/>
      <c r="L118" s="26"/>
    </row>
    <row r="119" spans="2:12" x14ac:dyDescent="0.25">
      <c r="B119" s="26"/>
      <c r="C119" s="42" t="s">
        <v>118</v>
      </c>
      <c r="D119" s="139">
        <v>117928661.03999998</v>
      </c>
      <c r="E119" s="43">
        <f t="shared" ref="E119:E126" si="9">+D119/$D$127</f>
        <v>0.6048624180743476</v>
      </c>
      <c r="F119" s="44">
        <v>27422</v>
      </c>
      <c r="G119" s="43">
        <f t="shared" ref="G119:G126" si="10">+F119/$F$127</f>
        <v>0.75567680776014112</v>
      </c>
      <c r="H119" s="133">
        <f>IF(ISERROR(D119/F119),0,D119/F119)</f>
        <v>4300.5127649332644</v>
      </c>
      <c r="I119" s="26"/>
      <c r="J119" s="33"/>
      <c r="K119" s="26"/>
      <c r="L119" s="26"/>
    </row>
    <row r="120" spans="2:12" x14ac:dyDescent="0.25">
      <c r="B120" s="26"/>
      <c r="C120" s="45" t="s">
        <v>116</v>
      </c>
      <c r="D120" s="140">
        <v>7172904.4900000002</v>
      </c>
      <c r="E120" s="46">
        <f t="shared" si="9"/>
        <v>3.6790211269897635E-2</v>
      </c>
      <c r="F120" s="47">
        <v>232</v>
      </c>
      <c r="G120" s="46">
        <f t="shared" si="10"/>
        <v>6.3932980599647263E-3</v>
      </c>
      <c r="H120" s="134">
        <f t="shared" ref="H120:H126" si="11">IF(ISERROR(D120/F120),0,D120/F120)</f>
        <v>30917.69176724138</v>
      </c>
      <c r="I120" s="26"/>
      <c r="J120" s="33"/>
      <c r="K120" s="26"/>
      <c r="L120" s="26"/>
    </row>
    <row r="121" spans="2:12" x14ac:dyDescent="0.25">
      <c r="B121" s="26"/>
      <c r="C121" s="45" t="s">
        <v>201</v>
      </c>
      <c r="D121" s="140">
        <v>4850064.5899999971</v>
      </c>
      <c r="E121" s="46">
        <f t="shared" si="9"/>
        <v>2.4876241024470874E-2</v>
      </c>
      <c r="F121" s="47">
        <v>1256</v>
      </c>
      <c r="G121" s="46">
        <f t="shared" si="10"/>
        <v>3.4611992945326277E-2</v>
      </c>
      <c r="H121" s="134">
        <f t="shared" si="11"/>
        <v>3861.5163933120994</v>
      </c>
      <c r="I121" s="26"/>
      <c r="J121" s="33"/>
      <c r="K121" s="26"/>
      <c r="L121" s="26"/>
    </row>
    <row r="122" spans="2:12" x14ac:dyDescent="0.25">
      <c r="B122" s="26"/>
      <c r="C122" s="45" t="s">
        <v>132</v>
      </c>
      <c r="D122" s="140">
        <v>499530</v>
      </c>
      <c r="E122" s="46">
        <f t="shared" si="9"/>
        <v>2.5621161220357983E-3</v>
      </c>
      <c r="F122" s="47">
        <v>141</v>
      </c>
      <c r="G122" s="46">
        <f t="shared" si="10"/>
        <v>3.8855820105820104E-3</v>
      </c>
      <c r="H122" s="134">
        <f t="shared" si="11"/>
        <v>3542.7659574468084</v>
      </c>
      <c r="I122" s="26"/>
      <c r="J122" s="33"/>
      <c r="K122" s="26"/>
      <c r="L122" s="26"/>
    </row>
    <row r="123" spans="2:12" x14ac:dyDescent="0.25">
      <c r="B123" s="26"/>
      <c r="C123" s="45" t="s">
        <v>121</v>
      </c>
      <c r="D123" s="140">
        <v>70000</v>
      </c>
      <c r="E123" s="46">
        <f t="shared" si="9"/>
        <v>3.5903374880889209E-4</v>
      </c>
      <c r="F123" s="47">
        <v>1</v>
      </c>
      <c r="G123" s="46">
        <f t="shared" si="10"/>
        <v>2.7557319223985889E-5</v>
      </c>
      <c r="H123" s="134">
        <f t="shared" si="11"/>
        <v>70000</v>
      </c>
      <c r="I123" s="26"/>
      <c r="J123" s="33"/>
      <c r="K123" s="26"/>
      <c r="L123" s="26"/>
    </row>
    <row r="124" spans="2:12" x14ac:dyDescent="0.25">
      <c r="B124" s="26"/>
      <c r="C124" s="45" t="s">
        <v>138</v>
      </c>
      <c r="D124" s="140">
        <v>21649430</v>
      </c>
      <c r="E124" s="46">
        <f t="shared" si="9"/>
        <v>0.1110410858925099</v>
      </c>
      <c r="F124" s="47">
        <v>5802</v>
      </c>
      <c r="G124" s="46">
        <f t="shared" si="10"/>
        <v>0.15988756613756613</v>
      </c>
      <c r="H124" s="134">
        <f t="shared" si="11"/>
        <v>3731.3736642537056</v>
      </c>
      <c r="I124" s="26"/>
      <c r="J124" s="33"/>
      <c r="K124" s="26"/>
      <c r="L124" s="26"/>
    </row>
    <row r="125" spans="2:12" x14ac:dyDescent="0.25">
      <c r="B125" s="26"/>
      <c r="C125" s="45" t="s">
        <v>107</v>
      </c>
      <c r="D125" s="140">
        <v>5458000</v>
      </c>
      <c r="E125" s="46">
        <f t="shared" si="9"/>
        <v>2.7994374299984758E-2</v>
      </c>
      <c r="F125" s="47">
        <v>188</v>
      </c>
      <c r="G125" s="46">
        <f t="shared" si="10"/>
        <v>5.1807760141093472E-3</v>
      </c>
      <c r="H125" s="134">
        <f t="shared" si="11"/>
        <v>29031.91489361702</v>
      </c>
      <c r="I125" s="26"/>
      <c r="J125" s="33"/>
      <c r="K125" s="26"/>
      <c r="L125" s="26"/>
    </row>
    <row r="126" spans="2:12" ht="15.75" thickBot="1" x14ac:dyDescent="0.3">
      <c r="B126" s="26"/>
      <c r="C126" s="85" t="s">
        <v>108</v>
      </c>
      <c r="D126" s="141">
        <v>37339153.809999987</v>
      </c>
      <c r="E126" s="48">
        <f t="shared" si="9"/>
        <v>0.1915145195679446</v>
      </c>
      <c r="F126" s="49">
        <v>1246</v>
      </c>
      <c r="G126" s="48">
        <f t="shared" si="10"/>
        <v>3.433641975308642E-2</v>
      </c>
      <c r="H126" s="143">
        <f t="shared" si="11"/>
        <v>29967.218146067407</v>
      </c>
      <c r="I126" s="26"/>
      <c r="J126" s="33"/>
      <c r="K126" s="26"/>
      <c r="L126" s="26"/>
    </row>
    <row r="127" spans="2:12" ht="15.75" thickBot="1" x14ac:dyDescent="0.3">
      <c r="B127" s="26"/>
      <c r="C127" s="22" t="s">
        <v>9</v>
      </c>
      <c r="D127" s="142">
        <f>SUM(D119:D126)</f>
        <v>194967743.92999995</v>
      </c>
      <c r="E127" s="23">
        <f>SUM(E119:E126)</f>
        <v>1</v>
      </c>
      <c r="F127" s="39">
        <f>SUM(F119:F126)</f>
        <v>36288</v>
      </c>
      <c r="G127" s="23">
        <f>SUM(G119:G126)</f>
        <v>1</v>
      </c>
      <c r="H127" s="144">
        <f>+D127/F127</f>
        <v>5372.7883578593464</v>
      </c>
      <c r="I127" s="26"/>
      <c r="J127" s="26"/>
      <c r="K127" s="26"/>
      <c r="L127" s="26"/>
    </row>
    <row r="128" spans="2:12" x14ac:dyDescent="0.25">
      <c r="B128" s="26"/>
      <c r="C128" s="360"/>
      <c r="D128" s="359"/>
      <c r="E128" s="26"/>
      <c r="F128" s="26"/>
      <c r="G128" s="26"/>
      <c r="H128" s="26"/>
      <c r="I128" s="26"/>
      <c r="J128" s="26"/>
    </row>
    <row r="129" spans="2:10" ht="15.75" thickBot="1" x14ac:dyDescent="0.3">
      <c r="B129" s="26"/>
      <c r="C129" s="27"/>
      <c r="D129" s="26"/>
      <c r="E129" s="26"/>
      <c r="F129" s="26"/>
      <c r="G129" s="26"/>
      <c r="H129" s="26"/>
      <c r="I129" s="26"/>
      <c r="J129" s="26"/>
    </row>
    <row r="130" spans="2:10" ht="27" customHeight="1" thickBot="1" x14ac:dyDescent="0.3">
      <c r="B130" s="26"/>
      <c r="C130" s="340" t="s">
        <v>31</v>
      </c>
      <c r="D130" s="341"/>
      <c r="E130" s="341"/>
      <c r="F130" s="341"/>
      <c r="G130" s="341"/>
      <c r="H130" s="342"/>
    </row>
    <row r="131" spans="2:10" ht="15.75" thickBot="1" x14ac:dyDescent="0.3">
      <c r="B131" s="26"/>
      <c r="C131" s="27"/>
      <c r="D131" s="26"/>
      <c r="E131" s="26"/>
      <c r="F131" s="26"/>
      <c r="G131" s="26"/>
      <c r="H131" s="26"/>
    </row>
    <row r="132" spans="2:10" ht="45.75" thickBot="1" x14ac:dyDescent="0.3">
      <c r="B132" s="26"/>
      <c r="C132" s="15" t="s">
        <v>32</v>
      </c>
      <c r="D132" s="16" t="s">
        <v>3</v>
      </c>
      <c r="E132" s="16" t="str">
        <f>+E118</f>
        <v>PARTICIPACIÓN DEL MES EN LA CARTERA DESEMBOLSADA TOTAL</v>
      </c>
      <c r="F132" s="16" t="s">
        <v>136</v>
      </c>
      <c r="G132" s="16" t="str">
        <f>+G118</f>
        <v>PARTICIPACIÓN DEL MES EN EL NÚMERO DE BENEFICIARIOS DE PRIMER PISO</v>
      </c>
      <c r="H132" s="17" t="s">
        <v>8</v>
      </c>
    </row>
    <row r="133" spans="2:10" x14ac:dyDescent="0.25">
      <c r="B133" s="26"/>
      <c r="C133" s="42" t="s">
        <v>33</v>
      </c>
      <c r="D133" s="115">
        <v>99964316.640000075</v>
      </c>
      <c r="E133" s="50">
        <f>+D133/$D$136</f>
        <v>0.51272233357683317</v>
      </c>
      <c r="F133" s="71">
        <v>20935</v>
      </c>
      <c r="G133" s="50">
        <f>+F133/$F$136</f>
        <v>0.57691247795414458</v>
      </c>
      <c r="H133" s="133">
        <f t="shared" ref="H133:H135" si="12">+D133/F133</f>
        <v>4774.9852705994781</v>
      </c>
      <c r="I133" s="35"/>
      <c r="J133" s="35"/>
    </row>
    <row r="134" spans="2:10" x14ac:dyDescent="0.25">
      <c r="B134" s="26"/>
      <c r="C134" s="45" t="s">
        <v>34</v>
      </c>
      <c r="D134" s="116">
        <v>54647866.050000004</v>
      </c>
      <c r="E134" s="51">
        <f>+D134/$D$136</f>
        <v>0.2802918316048239</v>
      </c>
      <c r="F134" s="34">
        <v>8633</v>
      </c>
      <c r="G134" s="51">
        <f>+F134/$F$136</f>
        <v>0.23790233686067019</v>
      </c>
      <c r="H134" s="134">
        <f t="shared" si="12"/>
        <v>6330.1130603498214</v>
      </c>
      <c r="J134" s="36"/>
    </row>
    <row r="135" spans="2:10" ht="15.75" thickBot="1" x14ac:dyDescent="0.3">
      <c r="B135" s="26"/>
      <c r="C135" s="85" t="s">
        <v>35</v>
      </c>
      <c r="D135" s="145">
        <v>40355561.239999995</v>
      </c>
      <c r="E135" s="52">
        <f>+D135/$D$136</f>
        <v>0.20698583481834301</v>
      </c>
      <c r="F135" s="72">
        <v>6720</v>
      </c>
      <c r="G135" s="52">
        <f>+F135/$F$136</f>
        <v>0.18518518518518517</v>
      </c>
      <c r="H135" s="143">
        <f t="shared" si="12"/>
        <v>6005.2918511904754</v>
      </c>
      <c r="J135" s="36"/>
    </row>
    <row r="136" spans="2:10" ht="15.75" thickBot="1" x14ac:dyDescent="0.3">
      <c r="B136" s="26"/>
      <c r="C136" s="28" t="s">
        <v>9</v>
      </c>
      <c r="D136" s="138">
        <f>SUM(D133:D135)</f>
        <v>194967743.93000007</v>
      </c>
      <c r="E136" s="82">
        <f>SUM(E133:E135)</f>
        <v>1.0000000000000002</v>
      </c>
      <c r="F136" s="83">
        <f>SUM(F133:F135)</f>
        <v>36288</v>
      </c>
      <c r="G136" s="84">
        <f>SUM(G133:G135)</f>
        <v>1</v>
      </c>
      <c r="H136" s="136">
        <f>+D136/F136</f>
        <v>5372.7883578593492</v>
      </c>
    </row>
    <row r="137" spans="2:10" ht="15" customHeight="1" x14ac:dyDescent="0.25">
      <c r="B137" s="26"/>
      <c r="C137" s="361" t="s">
        <v>139</v>
      </c>
      <c r="D137" s="361"/>
      <c r="E137" s="361"/>
      <c r="F137" s="361"/>
      <c r="G137" s="361"/>
      <c r="H137" s="361"/>
    </row>
    <row r="138" spans="2:10" x14ac:dyDescent="0.25">
      <c r="B138" s="26"/>
      <c r="C138" s="361"/>
      <c r="D138" s="361"/>
      <c r="E138" s="361"/>
      <c r="F138" s="361"/>
      <c r="G138" s="361"/>
      <c r="H138" s="361"/>
    </row>
    <row r="139" spans="2:10" ht="15.75" thickBot="1" x14ac:dyDescent="0.3">
      <c r="B139" s="26"/>
      <c r="C139" s="111"/>
      <c r="D139" s="111"/>
      <c r="E139" s="111"/>
      <c r="F139" s="111"/>
      <c r="G139" s="111"/>
      <c r="H139" s="111"/>
    </row>
    <row r="140" spans="2:10" ht="27" customHeight="1" thickBot="1" x14ac:dyDescent="0.3">
      <c r="B140" s="26"/>
      <c r="C140" s="340" t="s">
        <v>36</v>
      </c>
      <c r="D140" s="341"/>
      <c r="E140" s="341"/>
      <c r="F140" s="341"/>
      <c r="G140" s="341"/>
      <c r="H140" s="342"/>
    </row>
    <row r="141" spans="2:10" ht="15.75" thickBot="1" x14ac:dyDescent="0.3">
      <c r="B141" s="26"/>
      <c r="C141" s="27"/>
      <c r="D141" s="26"/>
      <c r="E141" s="26"/>
      <c r="F141" s="26"/>
      <c r="G141" s="26"/>
      <c r="H141" s="26"/>
    </row>
    <row r="142" spans="2:10" ht="45.75" thickBot="1" x14ac:dyDescent="0.3">
      <c r="B142" s="26"/>
      <c r="C142" s="15" t="s">
        <v>37</v>
      </c>
      <c r="D142" s="16" t="s">
        <v>3</v>
      </c>
      <c r="E142" s="16" t="str">
        <f>+E132</f>
        <v>PARTICIPACIÓN DEL MES EN LA CARTERA DESEMBOLSADA TOTAL</v>
      </c>
      <c r="F142" s="16" t="s">
        <v>136</v>
      </c>
      <c r="G142" s="16" t="str">
        <f>+G132</f>
        <v>PARTICIPACIÓN DEL MES EN EL NÚMERO DE BENEFICIARIOS DE PRIMER PISO</v>
      </c>
      <c r="H142" s="17" t="s">
        <v>8</v>
      </c>
    </row>
    <row r="143" spans="2:10" x14ac:dyDescent="0.25">
      <c r="B143" s="26"/>
      <c r="C143" s="113" t="s">
        <v>38</v>
      </c>
      <c r="D143" s="115">
        <v>20794112.279999994</v>
      </c>
      <c r="E143" s="19">
        <f t="shared" ref="E143:E166" si="13">+D143/$D$167</f>
        <v>0.10665411550059163</v>
      </c>
      <c r="F143" s="56">
        <v>3759</v>
      </c>
      <c r="G143" s="50">
        <f t="shared" ref="G143:G166" si="14">+F143/$F$167</f>
        <v>0.10358796296296297</v>
      </c>
      <c r="H143" s="146">
        <f t="shared" ref="H143:H166" si="15">IF(ISERROR(D143/F143),0,D143/F143)</f>
        <v>5531.8202394253776</v>
      </c>
      <c r="I143" s="36"/>
      <c r="J143" s="36"/>
    </row>
    <row r="144" spans="2:10" x14ac:dyDescent="0.25">
      <c r="B144" s="26"/>
      <c r="C144" s="112" t="s">
        <v>39</v>
      </c>
      <c r="D144" s="116">
        <v>2903130.09</v>
      </c>
      <c r="E144" s="21">
        <f t="shared" si="13"/>
        <v>1.4890309707037086E-2</v>
      </c>
      <c r="F144" s="57">
        <v>665</v>
      </c>
      <c r="G144" s="51">
        <f t="shared" si="14"/>
        <v>1.8325617283950619E-2</v>
      </c>
      <c r="H144" s="147">
        <f t="shared" si="15"/>
        <v>4365.6091578947362</v>
      </c>
      <c r="I144" s="36"/>
      <c r="J144" s="36"/>
    </row>
    <row r="145" spans="2:10" x14ac:dyDescent="0.25">
      <c r="B145" s="26"/>
      <c r="C145" s="112" t="s">
        <v>102</v>
      </c>
      <c r="D145" s="116">
        <v>5543709.3900000006</v>
      </c>
      <c r="E145" s="21">
        <f t="shared" si="13"/>
        <v>2.84339823514108E-2</v>
      </c>
      <c r="F145" s="57">
        <v>473</v>
      </c>
      <c r="G145" s="51">
        <f t="shared" si="14"/>
        <v>1.3034611992945326E-2</v>
      </c>
      <c r="H145" s="147">
        <f t="shared" si="15"/>
        <v>11720.315835095138</v>
      </c>
      <c r="I145" s="36"/>
      <c r="J145" s="36"/>
    </row>
    <row r="146" spans="2:10" x14ac:dyDescent="0.25">
      <c r="B146" s="26"/>
      <c r="C146" s="112" t="s">
        <v>40</v>
      </c>
      <c r="D146" s="116">
        <v>8315186</v>
      </c>
      <c r="E146" s="21">
        <f t="shared" si="13"/>
        <v>4.2649034308903079E-2</v>
      </c>
      <c r="F146" s="57">
        <v>873</v>
      </c>
      <c r="G146" s="51">
        <f t="shared" si="14"/>
        <v>2.4057539682539684E-2</v>
      </c>
      <c r="H146" s="147">
        <f t="shared" si="15"/>
        <v>9524.8407789232533</v>
      </c>
      <c r="I146" s="36"/>
      <c r="J146" s="36"/>
    </row>
    <row r="147" spans="2:10" x14ac:dyDescent="0.25">
      <c r="B147" s="26"/>
      <c r="C147" s="112" t="s">
        <v>41</v>
      </c>
      <c r="D147" s="116">
        <v>11922108.289999999</v>
      </c>
      <c r="E147" s="21">
        <f t="shared" si="13"/>
        <v>6.114913190091812E-2</v>
      </c>
      <c r="F147" s="57">
        <v>2790</v>
      </c>
      <c r="G147" s="51">
        <f t="shared" si="14"/>
        <v>7.6884920634920639E-2</v>
      </c>
      <c r="H147" s="147">
        <f t="shared" si="15"/>
        <v>4273.1570931899641</v>
      </c>
      <c r="I147" s="36"/>
      <c r="J147" s="36"/>
    </row>
    <row r="148" spans="2:10" x14ac:dyDescent="0.25">
      <c r="B148" s="26"/>
      <c r="C148" s="112" t="s">
        <v>42</v>
      </c>
      <c r="D148" s="116">
        <v>15970313.609999996</v>
      </c>
      <c r="E148" s="21">
        <f t="shared" si="13"/>
        <v>8.1912593786456683E-2</v>
      </c>
      <c r="F148" s="57">
        <v>3367</v>
      </c>
      <c r="G148" s="51">
        <f t="shared" si="14"/>
        <v>9.278549382716049E-2</v>
      </c>
      <c r="H148" s="147">
        <f t="shared" si="15"/>
        <v>4743.1878853578837</v>
      </c>
      <c r="I148" s="36"/>
      <c r="J148" s="36"/>
    </row>
    <row r="149" spans="2:10" x14ac:dyDescent="0.25">
      <c r="B149" s="26"/>
      <c r="C149" s="112" t="s">
        <v>43</v>
      </c>
      <c r="D149" s="116">
        <v>7765125.0500000007</v>
      </c>
      <c r="E149" s="21">
        <f t="shared" si="13"/>
        <v>3.9827742238161934E-2</v>
      </c>
      <c r="F149" s="57">
        <v>1121</v>
      </c>
      <c r="G149" s="51">
        <f t="shared" si="14"/>
        <v>3.0891754850088184E-2</v>
      </c>
      <c r="H149" s="147">
        <f t="shared" si="15"/>
        <v>6926.9625780553088</v>
      </c>
      <c r="I149" s="36"/>
      <c r="J149" s="36"/>
    </row>
    <row r="150" spans="2:10" x14ac:dyDescent="0.25">
      <c r="B150" s="26"/>
      <c r="C150" s="112" t="s">
        <v>44</v>
      </c>
      <c r="D150" s="116">
        <v>461556.2099999999</v>
      </c>
      <c r="E150" s="21">
        <f t="shared" si="13"/>
        <v>2.3673465194617737E-3</v>
      </c>
      <c r="F150" s="57">
        <v>98</v>
      </c>
      <c r="G150" s="51">
        <f t="shared" si="14"/>
        <v>2.7006172839506171E-3</v>
      </c>
      <c r="H150" s="147">
        <f t="shared" si="15"/>
        <v>4709.7572448979581</v>
      </c>
      <c r="I150" s="36"/>
      <c r="J150" s="36"/>
    </row>
    <row r="151" spans="2:10" x14ac:dyDescent="0.25">
      <c r="B151" s="26"/>
      <c r="C151" s="112" t="s">
        <v>142</v>
      </c>
      <c r="D151" s="116">
        <v>342220</v>
      </c>
      <c r="E151" s="21">
        <f t="shared" si="13"/>
        <v>1.7552647073911288E-3</v>
      </c>
      <c r="F151" s="57">
        <v>44</v>
      </c>
      <c r="G151" s="51">
        <f t="shared" si="14"/>
        <v>1.2125220458553791E-3</v>
      </c>
      <c r="H151" s="147">
        <f t="shared" si="15"/>
        <v>7777.727272727273</v>
      </c>
      <c r="I151" s="36"/>
      <c r="J151" s="36"/>
    </row>
    <row r="152" spans="2:10" x14ac:dyDescent="0.25">
      <c r="B152" s="26"/>
      <c r="C152" s="112" t="s">
        <v>45</v>
      </c>
      <c r="D152" s="116">
        <v>5968788.4199999999</v>
      </c>
      <c r="E152" s="21">
        <f t="shared" si="13"/>
        <v>3.061423546113862E-2</v>
      </c>
      <c r="F152" s="57">
        <v>1212</v>
      </c>
      <c r="G152" s="51">
        <f t="shared" si="14"/>
        <v>3.3399470899470901E-2</v>
      </c>
      <c r="H152" s="147">
        <f t="shared" si="15"/>
        <v>4924.7429207920795</v>
      </c>
      <c r="I152" s="36"/>
      <c r="J152" s="36"/>
    </row>
    <row r="153" spans="2:10" x14ac:dyDescent="0.25">
      <c r="B153" s="26"/>
      <c r="C153" s="112" t="s">
        <v>46</v>
      </c>
      <c r="D153" s="116">
        <v>13808922.870000001</v>
      </c>
      <c r="E153" s="21">
        <f t="shared" si="13"/>
        <v>7.0826704928984921E-2</v>
      </c>
      <c r="F153" s="57">
        <v>1782</v>
      </c>
      <c r="G153" s="51">
        <f t="shared" si="14"/>
        <v>4.9107142857142856E-2</v>
      </c>
      <c r="H153" s="147">
        <f t="shared" si="15"/>
        <v>7749.1149663299666</v>
      </c>
      <c r="I153" s="36"/>
      <c r="J153" s="36"/>
    </row>
    <row r="154" spans="2:10" x14ac:dyDescent="0.25">
      <c r="B154" s="26"/>
      <c r="C154" s="112" t="s">
        <v>100</v>
      </c>
      <c r="D154" s="116">
        <v>4877445.7799999993</v>
      </c>
      <c r="E154" s="21">
        <f t="shared" si="13"/>
        <v>2.501668061436443E-2</v>
      </c>
      <c r="F154" s="57">
        <v>845</v>
      </c>
      <c r="G154" s="51">
        <f t="shared" si="14"/>
        <v>2.3285934744268079E-2</v>
      </c>
      <c r="H154" s="147">
        <f t="shared" si="15"/>
        <v>5772.1251834319519</v>
      </c>
      <c r="I154" s="36"/>
      <c r="J154" s="36"/>
    </row>
    <row r="155" spans="2:10" x14ac:dyDescent="0.25">
      <c r="B155" s="26"/>
      <c r="C155" s="112" t="s">
        <v>95</v>
      </c>
      <c r="D155" s="116">
        <v>5812322.7200000007</v>
      </c>
      <c r="E155" s="21">
        <f t="shared" si="13"/>
        <v>2.9811714506409945E-2</v>
      </c>
      <c r="F155" s="57">
        <v>1641</v>
      </c>
      <c r="G155" s="51">
        <f t="shared" si="14"/>
        <v>4.5221560846560843E-2</v>
      </c>
      <c r="H155" s="147">
        <f t="shared" si="15"/>
        <v>3541.9395003046925</v>
      </c>
      <c r="I155" s="36"/>
      <c r="J155" s="36"/>
    </row>
    <row r="156" spans="2:10" x14ac:dyDescent="0.25">
      <c r="B156" s="26"/>
      <c r="C156" s="112" t="s">
        <v>93</v>
      </c>
      <c r="D156" s="116">
        <v>27641023.760000002</v>
      </c>
      <c r="E156" s="21">
        <f t="shared" si="13"/>
        <v>0.14177229116383508</v>
      </c>
      <c r="F156" s="57">
        <v>6019</v>
      </c>
      <c r="G156" s="51">
        <f t="shared" si="14"/>
        <v>0.16586750440917108</v>
      </c>
      <c r="H156" s="147">
        <f t="shared" si="15"/>
        <v>4592.2950257517859</v>
      </c>
      <c r="I156" s="36"/>
      <c r="J156" s="36"/>
    </row>
    <row r="157" spans="2:10" x14ac:dyDescent="0.25">
      <c r="B157" s="26"/>
      <c r="C157" s="112" t="s">
        <v>101</v>
      </c>
      <c r="D157" s="116">
        <v>4261647.3600000003</v>
      </c>
      <c r="E157" s="21">
        <f t="shared" si="13"/>
        <v>2.1858217539461683E-2</v>
      </c>
      <c r="F157" s="57">
        <v>546</v>
      </c>
      <c r="G157" s="51">
        <f t="shared" si="14"/>
        <v>1.5046296296296295E-2</v>
      </c>
      <c r="H157" s="147">
        <f t="shared" si="15"/>
        <v>7805.2149450549459</v>
      </c>
      <c r="I157" s="36"/>
      <c r="J157" s="36"/>
    </row>
    <row r="158" spans="2:10" x14ac:dyDescent="0.25">
      <c r="B158" s="26"/>
      <c r="C158" s="112" t="s">
        <v>122</v>
      </c>
      <c r="D158" s="116">
        <v>1429456</v>
      </c>
      <c r="E158" s="21">
        <f t="shared" si="13"/>
        <v>7.3317563776766218E-3</v>
      </c>
      <c r="F158" s="57">
        <v>258</v>
      </c>
      <c r="G158" s="51">
        <f t="shared" si="14"/>
        <v>7.1097883597883594E-3</v>
      </c>
      <c r="H158" s="147">
        <f t="shared" si="15"/>
        <v>5540.5271317829456</v>
      </c>
      <c r="I158" s="36"/>
      <c r="J158" s="36"/>
    </row>
    <row r="159" spans="2:10" x14ac:dyDescent="0.25">
      <c r="B159" s="26"/>
      <c r="C159" s="112" t="s">
        <v>47</v>
      </c>
      <c r="D159" s="116">
        <v>1657900</v>
      </c>
      <c r="E159" s="21">
        <f t="shared" si="13"/>
        <v>8.5034578878608862E-3</v>
      </c>
      <c r="F159" s="57">
        <v>156</v>
      </c>
      <c r="G159" s="51">
        <f t="shared" si="14"/>
        <v>4.2989417989417987E-3</v>
      </c>
      <c r="H159" s="147">
        <f t="shared" si="15"/>
        <v>10627.564102564103</v>
      </c>
      <c r="I159" s="36"/>
      <c r="J159" s="36"/>
    </row>
    <row r="160" spans="2:10" x14ac:dyDescent="0.25">
      <c r="B160" s="26"/>
      <c r="C160" s="112" t="s">
        <v>124</v>
      </c>
      <c r="D160" s="116">
        <v>2520042</v>
      </c>
      <c r="E160" s="21">
        <f t="shared" si="13"/>
        <v>1.2925430377369398E-2</v>
      </c>
      <c r="F160" s="57">
        <v>478</v>
      </c>
      <c r="G160" s="51">
        <f t="shared" si="14"/>
        <v>1.3172398589065255E-2</v>
      </c>
      <c r="H160" s="147">
        <f t="shared" si="15"/>
        <v>5272.0543933054396</v>
      </c>
      <c r="I160" s="36"/>
      <c r="J160" s="36"/>
    </row>
    <row r="161" spans="2:10" x14ac:dyDescent="0.25">
      <c r="B161" s="26"/>
      <c r="C161" s="112" t="s">
        <v>48</v>
      </c>
      <c r="D161" s="116">
        <v>27781789.339999996</v>
      </c>
      <c r="E161" s="21">
        <f t="shared" si="13"/>
        <v>0.14249428536227302</v>
      </c>
      <c r="F161" s="57">
        <v>4964</v>
      </c>
      <c r="G161" s="51">
        <f t="shared" si="14"/>
        <v>0.13679453262786595</v>
      </c>
      <c r="H161" s="147">
        <f t="shared" si="15"/>
        <v>5596.6537751813048</v>
      </c>
      <c r="I161" s="36"/>
      <c r="J161" s="36"/>
    </row>
    <row r="162" spans="2:10" x14ac:dyDescent="0.25">
      <c r="B162" s="26"/>
      <c r="C162" s="112" t="s">
        <v>126</v>
      </c>
      <c r="D162" s="116">
        <v>1681701.85</v>
      </c>
      <c r="E162" s="21">
        <f t="shared" si="13"/>
        <v>8.6255388512049853E-3</v>
      </c>
      <c r="F162" s="57">
        <v>375</v>
      </c>
      <c r="G162" s="51">
        <f t="shared" si="14"/>
        <v>1.0333994708994709E-2</v>
      </c>
      <c r="H162" s="147">
        <f t="shared" si="15"/>
        <v>4484.5382666666674</v>
      </c>
      <c r="I162" s="36"/>
      <c r="J162" s="36"/>
    </row>
    <row r="163" spans="2:10" x14ac:dyDescent="0.25">
      <c r="B163" s="26"/>
      <c r="C163" s="112" t="s">
        <v>94</v>
      </c>
      <c r="D163" s="116">
        <v>1776448.8399999999</v>
      </c>
      <c r="E163" s="21">
        <f t="shared" si="13"/>
        <v>9.1115012370343931E-3</v>
      </c>
      <c r="F163" s="57">
        <v>187</v>
      </c>
      <c r="G163" s="51">
        <f t="shared" si="14"/>
        <v>5.1532186948853613E-3</v>
      </c>
      <c r="H163" s="147">
        <f t="shared" si="15"/>
        <v>9499.7264171122988</v>
      </c>
      <c r="I163" s="36"/>
      <c r="J163" s="36"/>
    </row>
    <row r="164" spans="2:10" x14ac:dyDescent="0.25">
      <c r="B164" s="26"/>
      <c r="C164" s="112" t="s">
        <v>96</v>
      </c>
      <c r="D164" s="116">
        <v>2220240.9899999998</v>
      </c>
      <c r="E164" s="21">
        <f t="shared" si="13"/>
        <v>1.1387734941412367E-2</v>
      </c>
      <c r="F164" s="57">
        <v>510</v>
      </c>
      <c r="G164" s="51">
        <f t="shared" si="14"/>
        <v>1.4054232804232803E-2</v>
      </c>
      <c r="H164" s="147">
        <f t="shared" si="15"/>
        <v>4353.4137058823526</v>
      </c>
      <c r="I164" s="36"/>
      <c r="J164" s="36"/>
    </row>
    <row r="165" spans="2:10" x14ac:dyDescent="0.25">
      <c r="B165" s="26"/>
      <c r="C165" s="112" t="s">
        <v>49</v>
      </c>
      <c r="D165" s="116">
        <v>15977195.329999998</v>
      </c>
      <c r="E165" s="21">
        <f t="shared" si="13"/>
        <v>8.1947890496883169E-2</v>
      </c>
      <c r="F165" s="57">
        <v>3706</v>
      </c>
      <c r="G165" s="51">
        <f t="shared" si="14"/>
        <v>0.10212742504409171</v>
      </c>
      <c r="H165" s="147">
        <f t="shared" si="15"/>
        <v>4311.1698138154343</v>
      </c>
      <c r="I165" s="36"/>
      <c r="J165" s="36"/>
    </row>
    <row r="166" spans="2:10" ht="15.75" thickBot="1" x14ac:dyDescent="0.3">
      <c r="B166" s="26"/>
      <c r="C166" s="100" t="s">
        <v>123</v>
      </c>
      <c r="D166" s="145">
        <v>3535357.75</v>
      </c>
      <c r="E166" s="31">
        <f t="shared" si="13"/>
        <v>1.8133039233758138E-2</v>
      </c>
      <c r="F166" s="58">
        <v>419</v>
      </c>
      <c r="G166" s="52">
        <f t="shared" si="14"/>
        <v>1.1546516754850088E-2</v>
      </c>
      <c r="H166" s="148">
        <f t="shared" si="15"/>
        <v>8437.6079952267301</v>
      </c>
      <c r="I166" s="36"/>
      <c r="J166" s="36"/>
    </row>
    <row r="167" spans="2:10" ht="15.75" thickBot="1" x14ac:dyDescent="0.3">
      <c r="B167" s="26"/>
      <c r="C167" s="22" t="s">
        <v>9</v>
      </c>
      <c r="D167" s="119">
        <f>SUM(D143:D166)</f>
        <v>194967743.93000001</v>
      </c>
      <c r="E167" s="38">
        <f>SUM(E143:E166)</f>
        <v>0.99999999999999989</v>
      </c>
      <c r="F167" s="39">
        <f>SUM(F143:F166)</f>
        <v>36288</v>
      </c>
      <c r="G167" s="102">
        <f>SUM(G143:G166)</f>
        <v>0.99999999999999978</v>
      </c>
      <c r="H167" s="144">
        <f>+D167/F167</f>
        <v>5372.7883578593473</v>
      </c>
    </row>
    <row r="168" spans="2:10" x14ac:dyDescent="0.25">
      <c r="B168" s="26"/>
      <c r="C168" s="359"/>
      <c r="D168" s="359"/>
      <c r="E168" s="27"/>
      <c r="F168" s="27"/>
      <c r="G168" s="27"/>
      <c r="H168" s="27"/>
      <c r="J168" s="24"/>
    </row>
    <row r="169" spans="2:10" ht="15.75" thickBot="1" x14ac:dyDescent="0.3">
      <c r="B169" s="26"/>
      <c r="C169" s="359"/>
      <c r="D169" s="359"/>
      <c r="E169" s="27"/>
      <c r="F169" s="27"/>
      <c r="G169" s="27"/>
      <c r="H169" s="27"/>
      <c r="J169" s="24"/>
    </row>
    <row r="170" spans="2:10" ht="27" customHeight="1" thickBot="1" x14ac:dyDescent="0.3">
      <c r="B170" s="26"/>
      <c r="C170" s="340" t="s">
        <v>117</v>
      </c>
      <c r="D170" s="341"/>
      <c r="E170" s="341"/>
      <c r="F170" s="341"/>
      <c r="G170" s="341"/>
      <c r="H170" s="342"/>
    </row>
    <row r="171" spans="2:10" ht="15.75" thickBot="1" x14ac:dyDescent="0.3">
      <c r="B171" s="26"/>
      <c r="C171" s="27"/>
      <c r="D171" s="26"/>
      <c r="E171" s="26"/>
      <c r="F171" s="26"/>
    </row>
    <row r="172" spans="2:10" ht="45.75" thickBot="1" x14ac:dyDescent="0.3">
      <c r="B172" s="26"/>
      <c r="C172" s="15" t="s">
        <v>50</v>
      </c>
      <c r="D172" s="16" t="s">
        <v>3</v>
      </c>
      <c r="E172" s="16" t="str">
        <f>+E142</f>
        <v>PARTICIPACIÓN DEL MES EN LA CARTERA DESEMBOLSADA TOTAL</v>
      </c>
      <c r="F172" s="16" t="s">
        <v>136</v>
      </c>
      <c r="G172" s="16" t="str">
        <f>+G142</f>
        <v>PARTICIPACIÓN DEL MES EN EL NÚMERO DE BENEFICIARIOS DE PRIMER PISO</v>
      </c>
      <c r="H172" s="17" t="s">
        <v>8</v>
      </c>
    </row>
    <row r="173" spans="2:10" x14ac:dyDescent="0.25">
      <c r="B173" s="26"/>
      <c r="C173" s="59" t="s">
        <v>51</v>
      </c>
      <c r="D173" s="115">
        <v>113100225.03999995</v>
      </c>
      <c r="E173" s="50">
        <f>+D173/$D$175</f>
        <v>0.58009711124629293</v>
      </c>
      <c r="F173" s="56">
        <v>21175</v>
      </c>
      <c r="G173" s="50">
        <f>+F173/$F$175</f>
        <v>0.5835262345679012</v>
      </c>
      <c r="H173" s="146">
        <f t="shared" ref="H173:H174" si="16">+D173/F173</f>
        <v>5341.2148779220752</v>
      </c>
      <c r="I173" s="35"/>
      <c r="J173" s="36"/>
    </row>
    <row r="174" spans="2:10" ht="15.75" thickBot="1" x14ac:dyDescent="0.3">
      <c r="B174" s="26"/>
      <c r="C174" s="86" t="s">
        <v>52</v>
      </c>
      <c r="D174" s="145">
        <v>81867518.89000003</v>
      </c>
      <c r="E174" s="52">
        <f>+D174/$D$175</f>
        <v>0.41990288875370707</v>
      </c>
      <c r="F174" s="58">
        <v>15113</v>
      </c>
      <c r="G174" s="52">
        <f>+F174/$F$175</f>
        <v>0.41647376543209874</v>
      </c>
      <c r="H174" s="148">
        <f t="shared" si="16"/>
        <v>5417.0263276649266</v>
      </c>
      <c r="J174" s="36"/>
    </row>
    <row r="175" spans="2:10" ht="15.75" thickBot="1" x14ac:dyDescent="0.3">
      <c r="B175" s="26"/>
      <c r="C175" s="53" t="s">
        <v>9</v>
      </c>
      <c r="D175" s="119">
        <f>SUM(D173:D174)</f>
        <v>194967743.92999998</v>
      </c>
      <c r="E175" s="23">
        <f>SUM(E173:E174)</f>
        <v>1</v>
      </c>
      <c r="F175" s="54">
        <f>SUM(F173:F174)</f>
        <v>36288</v>
      </c>
      <c r="G175" s="55">
        <f>SUM(G173:G174)</f>
        <v>1</v>
      </c>
      <c r="H175" s="144">
        <f>+D175/F175</f>
        <v>5372.7883578593464</v>
      </c>
    </row>
    <row r="176" spans="2:10" x14ac:dyDescent="0.25">
      <c r="C176" s="2"/>
    </row>
    <row r="177" spans="2:11" ht="27.75" customHeight="1" thickBot="1" x14ac:dyDescent="0.3">
      <c r="C177" s="2"/>
    </row>
    <row r="178" spans="2:11" ht="27.75" customHeight="1" thickBot="1" x14ac:dyDescent="0.3">
      <c r="B178" s="26"/>
      <c r="C178" s="340" t="s">
        <v>53</v>
      </c>
      <c r="D178" s="341"/>
      <c r="E178" s="341"/>
      <c r="F178" s="341"/>
      <c r="G178" s="341"/>
      <c r="H178" s="342"/>
    </row>
    <row r="179" spans="2:11" ht="15.75" thickBot="1" x14ac:dyDescent="0.3">
      <c r="B179" s="26"/>
      <c r="C179" s="2"/>
      <c r="D179" s="27"/>
      <c r="E179" s="26"/>
      <c r="F179" s="26"/>
    </row>
    <row r="180" spans="2:11" ht="45.75" thickBot="1" x14ac:dyDescent="0.3">
      <c r="B180" s="26"/>
      <c r="C180" s="28" t="s">
        <v>54</v>
      </c>
      <c r="D180" s="80" t="s">
        <v>3</v>
      </c>
      <c r="E180" s="80" t="str">
        <f>+E172</f>
        <v>PARTICIPACIÓN DEL MES EN LA CARTERA DESEMBOLSADA TOTAL</v>
      </c>
      <c r="F180" s="16" t="s">
        <v>136</v>
      </c>
      <c r="G180" s="16" t="str">
        <f>+G172</f>
        <v>PARTICIPACIÓN DEL MES EN EL NÚMERO DE BENEFICIARIOS DE PRIMER PISO</v>
      </c>
      <c r="H180" s="17" t="s">
        <v>8</v>
      </c>
    </row>
    <row r="181" spans="2:11" x14ac:dyDescent="0.25">
      <c r="B181" s="26"/>
      <c r="C181" s="59" t="s">
        <v>55</v>
      </c>
      <c r="D181" s="115">
        <v>59135725.220000081</v>
      </c>
      <c r="E181" s="50">
        <f>+D181/$D$175</f>
        <v>0.30331030163241673</v>
      </c>
      <c r="F181" s="56">
        <v>12477</v>
      </c>
      <c r="G181" s="50">
        <f>+F181/$F$185</f>
        <v>0.34383267195767198</v>
      </c>
      <c r="H181" s="146">
        <f t="shared" ref="H181:H184" si="17">+D181/F181</f>
        <v>4739.5788426705203</v>
      </c>
      <c r="I181" s="35"/>
      <c r="J181" s="60"/>
    </row>
    <row r="182" spans="2:11" x14ac:dyDescent="0.25">
      <c r="B182" s="26"/>
      <c r="C182" s="91" t="s">
        <v>56</v>
      </c>
      <c r="D182" s="116">
        <v>81010727.710000053</v>
      </c>
      <c r="E182" s="51">
        <f>+D182/$D$175</f>
        <v>0.4155083609065387</v>
      </c>
      <c r="F182" s="57">
        <v>14541</v>
      </c>
      <c r="G182" s="51">
        <f>+F182/$F$185</f>
        <v>0.40071097883597884</v>
      </c>
      <c r="H182" s="147">
        <f t="shared" si="17"/>
        <v>5571.19370813562</v>
      </c>
      <c r="I182" s="60"/>
      <c r="J182" s="60"/>
    </row>
    <row r="183" spans="2:11" x14ac:dyDescent="0.25">
      <c r="B183" s="26"/>
      <c r="C183" s="338" t="s">
        <v>206</v>
      </c>
      <c r="D183" s="137">
        <v>20001</v>
      </c>
      <c r="E183" s="51">
        <f>+D183/$D$175</f>
        <v>1.0258620014180929E-4</v>
      </c>
      <c r="F183" s="293">
        <v>2</v>
      </c>
      <c r="G183" s="51">
        <f>+F183/$F$185</f>
        <v>5.5114638447971778E-5</v>
      </c>
      <c r="H183" s="147">
        <f t="shared" si="17"/>
        <v>10000.5</v>
      </c>
      <c r="I183" s="60"/>
      <c r="J183" s="60"/>
    </row>
    <row r="184" spans="2:11" ht="15.75" thickBot="1" x14ac:dyDescent="0.3">
      <c r="B184" s="26"/>
      <c r="C184" s="338" t="s">
        <v>119</v>
      </c>
      <c r="D184" s="137">
        <v>54801290</v>
      </c>
      <c r="E184" s="339">
        <f>+D184/$D$175</f>
        <v>0.28107875126090354</v>
      </c>
      <c r="F184" s="293">
        <v>9268</v>
      </c>
      <c r="G184" s="339">
        <f>+F184/$F$185</f>
        <v>0.25540123456790126</v>
      </c>
      <c r="H184" s="292">
        <f t="shared" si="17"/>
        <v>5912.9574881312037</v>
      </c>
      <c r="I184" s="60"/>
      <c r="J184" s="60"/>
    </row>
    <row r="185" spans="2:11" ht="15.75" thickBot="1" x14ac:dyDescent="0.3">
      <c r="B185" s="26"/>
      <c r="C185" s="28" t="s">
        <v>9</v>
      </c>
      <c r="D185" s="166">
        <f>SUM(D181:D184)</f>
        <v>194967743.93000013</v>
      </c>
      <c r="E185" s="82">
        <f>SUM(E181:E184)</f>
        <v>1.0000000000000009</v>
      </c>
      <c r="F185" s="107">
        <f>SUM(F181:F184)</f>
        <v>36288</v>
      </c>
      <c r="G185" s="82">
        <f>SUM(G181:G184)</f>
        <v>1</v>
      </c>
      <c r="H185" s="136">
        <f>+D185/F185</f>
        <v>5372.788357859351</v>
      </c>
    </row>
    <row r="186" spans="2:11" x14ac:dyDescent="0.25">
      <c r="B186" s="61"/>
      <c r="C186" s="355"/>
      <c r="D186" s="355"/>
      <c r="E186" s="26"/>
      <c r="F186" s="26"/>
    </row>
    <row r="187" spans="2:11" ht="15.75" thickBot="1" x14ac:dyDescent="0.3">
      <c r="B187" s="26"/>
    </row>
    <row r="188" spans="2:11" ht="27" customHeight="1" thickBot="1" x14ac:dyDescent="0.3">
      <c r="C188" s="340" t="s">
        <v>57</v>
      </c>
      <c r="D188" s="341"/>
      <c r="E188" s="341"/>
      <c r="F188" s="341"/>
      <c r="G188" s="341"/>
      <c r="H188" s="341"/>
      <c r="I188" s="342"/>
    </row>
    <row r="189" spans="2:11" ht="15.75" thickBot="1" x14ac:dyDescent="0.3">
      <c r="C189" s="2"/>
      <c r="D189" s="26"/>
    </row>
    <row r="190" spans="2:11" ht="64.5" customHeight="1" thickBot="1" x14ac:dyDescent="0.3">
      <c r="C190" s="343" t="s">
        <v>58</v>
      </c>
      <c r="D190" s="344"/>
      <c r="E190" s="16" t="s">
        <v>3</v>
      </c>
      <c r="F190" s="16" t="str">
        <f>+E180</f>
        <v>PARTICIPACIÓN DEL MES EN LA CARTERA DESEMBOLSADA TOTAL</v>
      </c>
      <c r="G190" s="16" t="s">
        <v>136</v>
      </c>
      <c r="H190" s="16" t="str">
        <f>+G180</f>
        <v>PARTICIPACIÓN DEL MES EN EL NÚMERO DE BENEFICIARIOS DE PRIMER PISO</v>
      </c>
      <c r="I190" s="17" t="s">
        <v>8</v>
      </c>
      <c r="J190" s="62" t="s">
        <v>59</v>
      </c>
    </row>
    <row r="191" spans="2:11" x14ac:dyDescent="0.25">
      <c r="C191" s="150" t="s">
        <v>119</v>
      </c>
      <c r="D191" s="149"/>
      <c r="E191" s="151">
        <v>54801290</v>
      </c>
      <c r="F191" s="63">
        <f t="shared" ref="F191:F205" si="18">+E191/$E$206</f>
        <v>0.32962809178726055</v>
      </c>
      <c r="G191" s="56">
        <v>9268</v>
      </c>
      <c r="H191" s="63">
        <f t="shared" ref="H191:H205" si="19">+G191/$G$206</f>
        <v>0.26239347696837573</v>
      </c>
      <c r="I191" s="158">
        <f t="shared" ref="I191:I205" si="20">IF(ISERROR(E191/G191),0,E191/G191)</f>
        <v>5912.9574881312037</v>
      </c>
      <c r="J191" s="64"/>
      <c r="K191" s="64"/>
    </row>
    <row r="192" spans="2:11" x14ac:dyDescent="0.25">
      <c r="C192" s="150" t="s">
        <v>98</v>
      </c>
      <c r="D192" s="101"/>
      <c r="E192" s="152">
        <v>33100326.580000006</v>
      </c>
      <c r="F192" s="65">
        <f t="shared" si="18"/>
        <v>0.19909745716023367</v>
      </c>
      <c r="G192" s="114">
        <v>9577</v>
      </c>
      <c r="H192" s="65">
        <f t="shared" si="19"/>
        <v>0.27114181365193513</v>
      </c>
      <c r="I192" s="156">
        <f t="shared" si="20"/>
        <v>3456.2312394277965</v>
      </c>
      <c r="J192" s="230"/>
      <c r="K192" s="64"/>
    </row>
    <row r="193" spans="3:11" x14ac:dyDescent="0.25">
      <c r="C193" s="150" t="s">
        <v>99</v>
      </c>
      <c r="D193" s="101"/>
      <c r="E193" s="153">
        <v>32002772.649999991</v>
      </c>
      <c r="F193" s="65">
        <f t="shared" si="18"/>
        <v>0.19249570366903823</v>
      </c>
      <c r="G193" s="57">
        <v>7611</v>
      </c>
      <c r="H193" s="65">
        <f t="shared" si="19"/>
        <v>0.21548087539990374</v>
      </c>
      <c r="I193" s="156">
        <f t="shared" si="20"/>
        <v>4204.8052358428577</v>
      </c>
      <c r="J193" s="230"/>
      <c r="K193" s="64"/>
    </row>
    <row r="194" spans="3:11" ht="15.75" customHeight="1" x14ac:dyDescent="0.25">
      <c r="C194" s="150" t="s">
        <v>65</v>
      </c>
      <c r="D194" s="101"/>
      <c r="E194" s="153">
        <v>18596028.150000002</v>
      </c>
      <c r="F194" s="65">
        <f t="shared" si="18"/>
        <v>0.11185454345886167</v>
      </c>
      <c r="G194" s="57">
        <v>2327</v>
      </c>
      <c r="H194" s="65">
        <f t="shared" si="19"/>
        <v>6.5881486934118508E-2</v>
      </c>
      <c r="I194" s="156">
        <f t="shared" si="20"/>
        <v>7991.4173399226484</v>
      </c>
      <c r="J194" s="64"/>
      <c r="K194" s="64"/>
    </row>
    <row r="195" spans="3:11" ht="15.75" customHeight="1" x14ac:dyDescent="0.25">
      <c r="C195" s="150" t="s">
        <v>62</v>
      </c>
      <c r="D195" s="101"/>
      <c r="E195" s="153">
        <v>8172772.4299999969</v>
      </c>
      <c r="F195" s="65">
        <f t="shared" si="18"/>
        <v>4.9158977475027163E-2</v>
      </c>
      <c r="G195" s="57">
        <v>1977</v>
      </c>
      <c r="H195" s="65">
        <f t="shared" si="19"/>
        <v>5.5972367713258399E-2</v>
      </c>
      <c r="I195" s="156">
        <f t="shared" si="20"/>
        <v>4133.9263682346973</v>
      </c>
      <c r="J195" s="64"/>
      <c r="K195" s="64"/>
    </row>
    <row r="196" spans="3:11" ht="15.75" customHeight="1" x14ac:dyDescent="0.25">
      <c r="C196" s="150" t="s">
        <v>63</v>
      </c>
      <c r="D196" s="101"/>
      <c r="E196" s="153">
        <v>5517149.0399999982</v>
      </c>
      <c r="F196" s="65">
        <f t="shared" si="18"/>
        <v>3.3185483592833596E-2</v>
      </c>
      <c r="G196" s="57">
        <v>1341</v>
      </c>
      <c r="H196" s="65">
        <f t="shared" si="19"/>
        <v>3.7966082500495456E-2</v>
      </c>
      <c r="I196" s="156">
        <f t="shared" si="20"/>
        <v>4114.2051006711399</v>
      </c>
      <c r="J196" s="64"/>
      <c r="K196" s="64"/>
    </row>
    <row r="197" spans="3:11" ht="15.75" customHeight="1" x14ac:dyDescent="0.25">
      <c r="C197" s="150" t="s">
        <v>60</v>
      </c>
      <c r="D197" s="101"/>
      <c r="E197" s="153">
        <v>4445464.5699999994</v>
      </c>
      <c r="F197" s="65">
        <f t="shared" si="18"/>
        <v>2.6739334116349718E-2</v>
      </c>
      <c r="G197" s="57">
        <v>956</v>
      </c>
      <c r="H197" s="65">
        <f t="shared" si="19"/>
        <v>2.7066051357549335E-2</v>
      </c>
      <c r="I197" s="156">
        <f t="shared" si="20"/>
        <v>4650.0675418410037</v>
      </c>
      <c r="J197" s="64"/>
      <c r="K197" s="64"/>
    </row>
    <row r="198" spans="3:11" ht="15.75" customHeight="1" x14ac:dyDescent="0.25">
      <c r="C198" s="150" t="s">
        <v>61</v>
      </c>
      <c r="D198" s="101"/>
      <c r="E198" s="153">
        <v>4131357.5199999996</v>
      </c>
      <c r="F198" s="65">
        <f t="shared" si="18"/>
        <v>2.4849989768645026E-2</v>
      </c>
      <c r="G198" s="57">
        <v>1116</v>
      </c>
      <c r="H198" s="65">
        <f t="shared" si="19"/>
        <v>3.1595934429942525E-2</v>
      </c>
      <c r="I198" s="156">
        <f t="shared" si="20"/>
        <v>3701.933261648745</v>
      </c>
      <c r="J198" s="64"/>
      <c r="K198" s="64"/>
    </row>
    <row r="199" spans="3:11" ht="15.75" customHeight="1" x14ac:dyDescent="0.25">
      <c r="C199" s="150" t="s">
        <v>202</v>
      </c>
      <c r="D199" s="101"/>
      <c r="E199" s="153">
        <v>3281843.4099999974</v>
      </c>
      <c r="F199" s="65">
        <f t="shared" si="18"/>
        <v>1.9740188247081323E-2</v>
      </c>
      <c r="G199" s="57">
        <v>689</v>
      </c>
      <c r="H199" s="65">
        <f t="shared" si="19"/>
        <v>1.9506808980493191E-2</v>
      </c>
      <c r="I199" s="156">
        <f t="shared" si="20"/>
        <v>4763.1979825834505</v>
      </c>
      <c r="J199" s="64"/>
      <c r="K199" s="64"/>
    </row>
    <row r="200" spans="3:11" x14ac:dyDescent="0.25">
      <c r="C200" s="150" t="s">
        <v>125</v>
      </c>
      <c r="D200" s="101"/>
      <c r="E200" s="153">
        <v>680596.37</v>
      </c>
      <c r="F200" s="65">
        <f t="shared" si="18"/>
        <v>4.0937664555056336E-3</v>
      </c>
      <c r="G200" s="57">
        <v>137</v>
      </c>
      <c r="H200" s="65">
        <f t="shared" si="19"/>
        <v>3.8787123807366721E-3</v>
      </c>
      <c r="I200" s="156">
        <f t="shared" si="20"/>
        <v>4967.8567153284675</v>
      </c>
      <c r="J200" s="64"/>
      <c r="K200" s="64"/>
    </row>
    <row r="201" spans="3:11" ht="15.75" customHeight="1" x14ac:dyDescent="0.25">
      <c r="C201" s="150" t="s">
        <v>105</v>
      </c>
      <c r="D201" s="101"/>
      <c r="E201" s="153">
        <v>535486.64</v>
      </c>
      <c r="F201" s="65">
        <f t="shared" si="18"/>
        <v>3.2209358451374365E-3</v>
      </c>
      <c r="G201" s="57">
        <v>90</v>
      </c>
      <c r="H201" s="65">
        <f t="shared" si="19"/>
        <v>2.5480592282211716E-3</v>
      </c>
      <c r="I201" s="156">
        <f t="shared" si="20"/>
        <v>5949.8515555555559</v>
      </c>
      <c r="J201" s="64"/>
      <c r="K201" s="64"/>
    </row>
    <row r="202" spans="3:11" ht="15.75" customHeight="1" x14ac:dyDescent="0.25">
      <c r="C202" s="150" t="s">
        <v>64</v>
      </c>
      <c r="D202" s="101"/>
      <c r="E202" s="153">
        <v>405819.04999999993</v>
      </c>
      <c r="F202" s="65">
        <f t="shared" si="18"/>
        <v>2.440989236976335E-3</v>
      </c>
      <c r="G202" s="57">
        <v>102</v>
      </c>
      <c r="H202" s="65">
        <f t="shared" si="19"/>
        <v>2.8878004586506611E-3</v>
      </c>
      <c r="I202" s="156">
        <f t="shared" si="20"/>
        <v>3978.6181372549013</v>
      </c>
      <c r="J202" s="64"/>
      <c r="K202" s="64"/>
    </row>
    <row r="203" spans="3:11" ht="15.75" customHeight="1" x14ac:dyDescent="0.25">
      <c r="C203" s="150" t="s">
        <v>104</v>
      </c>
      <c r="D203" s="101"/>
      <c r="E203" s="153">
        <v>268433.33999999997</v>
      </c>
      <c r="F203" s="65">
        <f t="shared" si="18"/>
        <v>1.6146183718719197E-3</v>
      </c>
      <c r="G203" s="57">
        <v>57</v>
      </c>
      <c r="H203" s="65">
        <f t="shared" si="19"/>
        <v>1.6137708445400753E-3</v>
      </c>
      <c r="I203" s="156">
        <f t="shared" si="20"/>
        <v>4709.3568421052623</v>
      </c>
      <c r="J203" s="64"/>
      <c r="K203" s="64"/>
    </row>
    <row r="204" spans="3:11" ht="15.75" customHeight="1" x14ac:dyDescent="0.25">
      <c r="C204" s="150" t="s">
        <v>143</v>
      </c>
      <c r="D204" s="101"/>
      <c r="E204" s="153">
        <v>183209.37</v>
      </c>
      <c r="F204" s="65">
        <f t="shared" si="18"/>
        <v>1.1019987856243198E-3</v>
      </c>
      <c r="G204" s="57">
        <v>45</v>
      </c>
      <c r="H204" s="65">
        <f t="shared" si="19"/>
        <v>1.2740296141105858E-3</v>
      </c>
      <c r="I204" s="156">
        <f t="shared" si="20"/>
        <v>4071.3193333333334</v>
      </c>
      <c r="J204" s="64"/>
      <c r="K204" s="64"/>
    </row>
    <row r="205" spans="3:11" ht="15.75" customHeight="1" x14ac:dyDescent="0.25">
      <c r="C205" s="150" t="s">
        <v>127</v>
      </c>
      <c r="D205" s="101"/>
      <c r="E205" s="153">
        <v>129331</v>
      </c>
      <c r="F205" s="65">
        <f t="shared" si="18"/>
        <v>7.7792202955328594E-4</v>
      </c>
      <c r="G205" s="57">
        <v>28</v>
      </c>
      <c r="H205" s="65">
        <f t="shared" si="19"/>
        <v>7.9272953766880894E-4</v>
      </c>
      <c r="I205" s="156">
        <f t="shared" si="20"/>
        <v>4618.9642857142853</v>
      </c>
      <c r="J205" s="64"/>
      <c r="K205" s="64"/>
    </row>
    <row r="206" spans="3:11" ht="15.75" thickBot="1" x14ac:dyDescent="0.3">
      <c r="C206" s="345" t="s">
        <v>66</v>
      </c>
      <c r="D206" s="346"/>
      <c r="E206" s="154">
        <f>SUM(E191:E205)</f>
        <v>166251880.12</v>
      </c>
      <c r="F206" s="109">
        <f>SUM(F191:F205)</f>
        <v>1</v>
      </c>
      <c r="G206" s="110">
        <f>SUM(G191:G205)</f>
        <v>35321</v>
      </c>
      <c r="H206" s="109">
        <f>SUM(H191:H205)</f>
        <v>1.0000000000000002</v>
      </c>
      <c r="I206" s="157">
        <f t="shared" ref="I206" si="21">+E206/G206</f>
        <v>4706.8848594320662</v>
      </c>
      <c r="J206" s="64"/>
      <c r="K206" s="64"/>
    </row>
    <row r="207" spans="3:11" ht="61.5" customHeight="1" thickBot="1" x14ac:dyDescent="0.3">
      <c r="C207" s="347" t="s">
        <v>67</v>
      </c>
      <c r="D207" s="348"/>
      <c r="E207" s="81" t="s">
        <v>3</v>
      </c>
      <c r="F207" s="81" t="str">
        <f>+F190</f>
        <v>PARTICIPACIÓN DEL MES EN LA CARTERA DESEMBOLSADA TOTAL</v>
      </c>
      <c r="G207" s="81" t="s">
        <v>136</v>
      </c>
      <c r="H207" s="81" t="str">
        <f>+H190</f>
        <v>PARTICIPACIÓN DEL MES EN EL NÚMERO DE BENEFICIARIOS DE PRIMER PISO</v>
      </c>
      <c r="I207" s="17" t="s">
        <v>8</v>
      </c>
      <c r="J207" s="64"/>
      <c r="K207" s="64"/>
    </row>
    <row r="208" spans="3:11" ht="16.5" customHeight="1" thickBot="1" x14ac:dyDescent="0.3">
      <c r="C208" s="349" t="s">
        <v>68</v>
      </c>
      <c r="D208" s="350"/>
      <c r="E208" s="164">
        <v>28715863.809999991</v>
      </c>
      <c r="F208" s="66">
        <f>+E208/E209</f>
        <v>1</v>
      </c>
      <c r="G208" s="98">
        <v>967</v>
      </c>
      <c r="H208" s="66">
        <v>1</v>
      </c>
      <c r="I208" s="161">
        <f>+E208/G208</f>
        <v>29695.826070320571</v>
      </c>
      <c r="J208" s="64"/>
      <c r="K208" s="64"/>
    </row>
    <row r="209" spans="3:11" ht="15.75" thickBot="1" x14ac:dyDescent="0.3">
      <c r="C209" s="351" t="s">
        <v>66</v>
      </c>
      <c r="D209" s="352"/>
      <c r="E209" s="165">
        <f>SUM(E208)</f>
        <v>28715863.809999991</v>
      </c>
      <c r="F209" s="89">
        <f>+F208</f>
        <v>1</v>
      </c>
      <c r="G209" s="94">
        <f>+SUM(G208)</f>
        <v>967</v>
      </c>
      <c r="H209" s="89">
        <f>SUM(H208)</f>
        <v>1</v>
      </c>
      <c r="I209" s="162">
        <f>+E209/G209</f>
        <v>29695.826070320571</v>
      </c>
      <c r="J209" s="67"/>
      <c r="K209" s="67"/>
    </row>
    <row r="210" spans="3:11" ht="15.75" thickBot="1" x14ac:dyDescent="0.3">
      <c r="C210" s="353" t="s">
        <v>9</v>
      </c>
      <c r="D210" s="354"/>
      <c r="E210" s="166">
        <f>+E206+E209</f>
        <v>194967743.93000001</v>
      </c>
      <c r="F210" s="68">
        <f>+(E206+E209)/E210</f>
        <v>1</v>
      </c>
      <c r="G210" s="69">
        <f>+G206+G209</f>
        <v>36288</v>
      </c>
      <c r="H210" s="70">
        <f>(G206+G209)/G210</f>
        <v>1</v>
      </c>
      <c r="I210" s="163">
        <f>+E210/G210</f>
        <v>5372.7883578593473</v>
      </c>
    </row>
    <row r="211" spans="3:11" x14ac:dyDescent="0.25">
      <c r="C211" s="355" t="s">
        <v>69</v>
      </c>
      <c r="D211" s="355"/>
      <c r="E211" s="355"/>
      <c r="F211" s="355"/>
      <c r="G211" s="355"/>
      <c r="H211" s="355"/>
      <c r="I211" s="355"/>
    </row>
    <row r="212" spans="3:11" ht="15.75" thickBot="1" x14ac:dyDescent="0.3">
      <c r="C212" s="227"/>
      <c r="D212" s="227"/>
    </row>
    <row r="213" spans="3:11" ht="27" customHeight="1" thickBot="1" x14ac:dyDescent="0.3">
      <c r="C213" s="356" t="s">
        <v>70</v>
      </c>
      <c r="D213" s="357"/>
      <c r="E213" s="357"/>
      <c r="F213" s="357"/>
      <c r="G213" s="357"/>
      <c r="H213" s="358"/>
    </row>
    <row r="214" spans="3:11" ht="15.75" thickBot="1" x14ac:dyDescent="0.3">
      <c r="C214" s="2"/>
    </row>
    <row r="215" spans="3:11" ht="45.75" thickBot="1" x14ac:dyDescent="0.3">
      <c r="C215" s="15" t="s">
        <v>90</v>
      </c>
      <c r="D215" s="16" t="s">
        <v>3</v>
      </c>
      <c r="E215" s="16" t="str">
        <f>+F207</f>
        <v>PARTICIPACIÓN DEL MES EN LA CARTERA DESEMBOLSADA TOTAL</v>
      </c>
      <c r="F215" s="16" t="s">
        <v>136</v>
      </c>
      <c r="G215" s="16" t="str">
        <f>+H207</f>
        <v>PARTICIPACIÓN DEL MES EN EL NÚMERO DE BENEFICIARIOS DE PRIMER PISO</v>
      </c>
      <c r="H215" s="17" t="s">
        <v>8</v>
      </c>
    </row>
    <row r="216" spans="3:11" x14ac:dyDescent="0.25">
      <c r="C216" s="113" t="s">
        <v>128</v>
      </c>
      <c r="D216" s="115">
        <v>54801290</v>
      </c>
      <c r="E216" s="19">
        <f t="shared" ref="E216:E224" si="22">+D216/$D$225</f>
        <v>0.28107875126090348</v>
      </c>
      <c r="F216" s="71">
        <v>9268</v>
      </c>
      <c r="G216" s="19">
        <f t="shared" ref="G216:G224" si="23">+F216/$F$225</f>
        <v>0.25540123456790126</v>
      </c>
      <c r="H216" s="155">
        <f>IF(ISERROR(D216/F216),0,D216/F216)</f>
        <v>5912.9574881312037</v>
      </c>
      <c r="I216" s="35"/>
      <c r="J216" s="35"/>
    </row>
    <row r="217" spans="3:11" x14ac:dyDescent="0.25">
      <c r="C217" s="112" t="s">
        <v>129</v>
      </c>
      <c r="D217" s="116">
        <v>264027.92000000004</v>
      </c>
      <c r="E217" s="21">
        <f t="shared" si="22"/>
        <v>1.3542133415402034E-3</v>
      </c>
      <c r="F217" s="34">
        <v>106</v>
      </c>
      <c r="G217" s="21">
        <f t="shared" si="23"/>
        <v>2.9210758377425042E-3</v>
      </c>
      <c r="H217" s="156">
        <f t="shared" ref="H217:H224" si="24">IF(ISERROR(D217/F217),0,D217/F217)</f>
        <v>2490.8294339622644</v>
      </c>
    </row>
    <row r="218" spans="3:11" x14ac:dyDescent="0.25">
      <c r="C218" s="112" t="s">
        <v>71</v>
      </c>
      <c r="D218" s="116">
        <v>30194000.719999995</v>
      </c>
      <c r="E218" s="21">
        <f t="shared" si="22"/>
        <v>0.15486664671485686</v>
      </c>
      <c r="F218" s="34">
        <v>6848</v>
      </c>
      <c r="G218" s="21">
        <f t="shared" si="23"/>
        <v>0.18871252204585537</v>
      </c>
      <c r="H218" s="156">
        <f t="shared" si="24"/>
        <v>4409.1706658878502</v>
      </c>
    </row>
    <row r="219" spans="3:11" x14ac:dyDescent="0.25">
      <c r="C219" s="112" t="s">
        <v>72</v>
      </c>
      <c r="D219" s="116">
        <v>64066317.87000002</v>
      </c>
      <c r="E219" s="21">
        <f t="shared" si="22"/>
        <v>0.32859957538926016</v>
      </c>
      <c r="F219" s="34">
        <v>11004</v>
      </c>
      <c r="G219" s="21">
        <f t="shared" si="23"/>
        <v>0.30324074074074076</v>
      </c>
      <c r="H219" s="156">
        <f t="shared" si="24"/>
        <v>5822.0935905125425</v>
      </c>
    </row>
    <row r="220" spans="3:11" x14ac:dyDescent="0.25">
      <c r="C220" s="112" t="s">
        <v>73</v>
      </c>
      <c r="D220" s="116">
        <v>27524806.689999998</v>
      </c>
      <c r="E220" s="21">
        <f t="shared" si="22"/>
        <v>0.14117620758786811</v>
      </c>
      <c r="F220" s="34">
        <v>5016</v>
      </c>
      <c r="G220" s="21">
        <f t="shared" si="23"/>
        <v>0.13822751322751323</v>
      </c>
      <c r="H220" s="156">
        <f t="shared" si="24"/>
        <v>5487.4016527113235</v>
      </c>
    </row>
    <row r="221" spans="3:11" x14ac:dyDescent="0.25">
      <c r="C221" s="112" t="s">
        <v>74</v>
      </c>
      <c r="D221" s="116">
        <v>13722336.110000003</v>
      </c>
      <c r="E221" s="21">
        <f t="shared" si="22"/>
        <v>7.0382596799841837E-2</v>
      </c>
      <c r="F221" s="34">
        <v>2988</v>
      </c>
      <c r="G221" s="21">
        <f t="shared" si="23"/>
        <v>8.234126984126984E-2</v>
      </c>
      <c r="H221" s="156">
        <f t="shared" si="24"/>
        <v>4592.4819645247671</v>
      </c>
    </row>
    <row r="222" spans="3:11" x14ac:dyDescent="0.25">
      <c r="C222" s="112" t="s">
        <v>75</v>
      </c>
      <c r="D222" s="116">
        <v>4340171.62</v>
      </c>
      <c r="E222" s="21">
        <f t="shared" si="22"/>
        <v>2.226097267432231E-2</v>
      </c>
      <c r="F222" s="34">
        <v>1037</v>
      </c>
      <c r="G222" s="21">
        <f t="shared" si="23"/>
        <v>2.857694003527337E-2</v>
      </c>
      <c r="H222" s="156">
        <f t="shared" si="24"/>
        <v>4185.3149662487949</v>
      </c>
    </row>
    <row r="223" spans="3:11" x14ac:dyDescent="0.25">
      <c r="C223" s="112" t="s">
        <v>130</v>
      </c>
      <c r="D223" s="116">
        <v>5150</v>
      </c>
      <c r="E223" s="21">
        <f t="shared" si="22"/>
        <v>2.6414625805225621E-5</v>
      </c>
      <c r="F223" s="34">
        <v>1</v>
      </c>
      <c r="G223" s="21">
        <f t="shared" si="23"/>
        <v>2.7557319223985889E-5</v>
      </c>
      <c r="H223" s="156">
        <f t="shared" si="24"/>
        <v>5150</v>
      </c>
    </row>
    <row r="224" spans="3:11" ht="15.75" thickBot="1" x14ac:dyDescent="0.3">
      <c r="C224" s="79" t="s">
        <v>133</v>
      </c>
      <c r="D224" s="137">
        <v>49643</v>
      </c>
      <c r="E224" s="103">
        <f t="shared" si="22"/>
        <v>2.5462160560171175E-4</v>
      </c>
      <c r="F224" s="104">
        <v>20</v>
      </c>
      <c r="G224" s="21">
        <f t="shared" si="23"/>
        <v>5.5114638447971778E-4</v>
      </c>
      <c r="H224" s="159">
        <f t="shared" si="24"/>
        <v>2482.15</v>
      </c>
    </row>
    <row r="225" spans="3:12" ht="15.75" thickBot="1" x14ac:dyDescent="0.3">
      <c r="C225" s="105" t="s">
        <v>9</v>
      </c>
      <c r="D225" s="138">
        <f>SUM(D216:D224)</f>
        <v>194967743.93000004</v>
      </c>
      <c r="E225" s="82">
        <f>SUM(E216:E224)</f>
        <v>1</v>
      </c>
      <c r="F225" s="107">
        <f>SUM(F216:F224)</f>
        <v>36288</v>
      </c>
      <c r="G225" s="108">
        <f>SUM(G216:G224)</f>
        <v>1</v>
      </c>
      <c r="H225" s="160">
        <f>+D225/F225</f>
        <v>5372.7883578593483</v>
      </c>
    </row>
    <row r="226" spans="3:12" x14ac:dyDescent="0.25">
      <c r="C226" s="355"/>
      <c r="D226" s="355"/>
    </row>
    <row r="227" spans="3:12" ht="15.75" thickBot="1" x14ac:dyDescent="0.3">
      <c r="D227" s="26"/>
      <c r="E227" s="26"/>
      <c r="F227" s="26"/>
      <c r="G227" s="26"/>
      <c r="H227" s="26"/>
      <c r="I227" s="26"/>
      <c r="J227" s="26"/>
      <c r="K227" s="26"/>
      <c r="L227" s="26"/>
    </row>
    <row r="228" spans="3:12" ht="27" customHeight="1" thickBot="1" x14ac:dyDescent="0.3">
      <c r="C228" s="340" t="s">
        <v>76</v>
      </c>
      <c r="D228" s="341"/>
      <c r="E228" s="341"/>
      <c r="F228" s="341"/>
      <c r="G228" s="341"/>
      <c r="H228" s="342"/>
    </row>
    <row r="229" spans="3:12" ht="15.75" thickBot="1" x14ac:dyDescent="0.3">
      <c r="C229" s="2"/>
    </row>
    <row r="230" spans="3:12" ht="45.75" thickBot="1" x14ac:dyDescent="0.3">
      <c r="C230" s="15" t="s">
        <v>91</v>
      </c>
      <c r="D230" s="16" t="s">
        <v>3</v>
      </c>
      <c r="E230" s="16" t="str">
        <f>+E215</f>
        <v>PARTICIPACIÓN DEL MES EN LA CARTERA DESEMBOLSADA TOTAL</v>
      </c>
      <c r="F230" s="16" t="s">
        <v>136</v>
      </c>
      <c r="G230" s="16" t="str">
        <f>+G215</f>
        <v>PARTICIPACIÓN DEL MES EN EL NÚMERO DE BENEFICIARIOS DE PRIMER PISO</v>
      </c>
      <c r="H230" s="17" t="s">
        <v>8</v>
      </c>
    </row>
    <row r="231" spans="3:12" x14ac:dyDescent="0.25">
      <c r="C231" s="113" t="s">
        <v>77</v>
      </c>
      <c r="D231" s="115">
        <v>131466.5</v>
      </c>
      <c r="E231" s="19">
        <f t="shared" ref="E231:E240" si="25">+D231/$D$241</f>
        <v>6.742987191112027E-4</v>
      </c>
      <c r="F231" s="71">
        <v>43</v>
      </c>
      <c r="G231" s="19">
        <f t="shared" ref="G231:G240" si="26">+F231/$F$241</f>
        <v>1.1849647266313932E-3</v>
      </c>
      <c r="H231" s="167">
        <f t="shared" ref="H231:H240" si="27">IF(ISERROR(D231/F231),0,D231/F231)</f>
        <v>3057.3604651162791</v>
      </c>
    </row>
    <row r="232" spans="3:12" x14ac:dyDescent="0.25">
      <c r="C232" s="112" t="s">
        <v>78</v>
      </c>
      <c r="D232" s="116">
        <v>1930681.6</v>
      </c>
      <c r="E232" s="21">
        <f t="shared" si="25"/>
        <v>9.9025693229192781E-3</v>
      </c>
      <c r="F232" s="34">
        <v>385</v>
      </c>
      <c r="G232" s="21">
        <f t="shared" si="26"/>
        <v>1.0609567901234568E-2</v>
      </c>
      <c r="H232" s="168">
        <f t="shared" si="27"/>
        <v>5014.7574025974027</v>
      </c>
    </row>
    <row r="233" spans="3:12" x14ac:dyDescent="0.25">
      <c r="C233" s="112" t="s">
        <v>115</v>
      </c>
      <c r="D233" s="116">
        <v>9403085.820000004</v>
      </c>
      <c r="E233" s="21">
        <f t="shared" si="25"/>
        <v>4.8228930747519064E-2</v>
      </c>
      <c r="F233" s="34">
        <v>2529</v>
      </c>
      <c r="G233" s="21">
        <f t="shared" si="26"/>
        <v>6.969246031746032E-2</v>
      </c>
      <c r="H233" s="168">
        <f t="shared" si="27"/>
        <v>3718.1043179122198</v>
      </c>
    </row>
    <row r="234" spans="3:12" x14ac:dyDescent="0.25">
      <c r="C234" s="112" t="s">
        <v>79</v>
      </c>
      <c r="D234" s="116">
        <v>71852219.320000023</v>
      </c>
      <c r="E234" s="21">
        <f t="shared" si="25"/>
        <v>0.36853388089568995</v>
      </c>
      <c r="F234" s="34">
        <v>14909</v>
      </c>
      <c r="G234" s="21">
        <f t="shared" si="26"/>
        <v>0.41085207231040566</v>
      </c>
      <c r="H234" s="168">
        <f t="shared" si="27"/>
        <v>4819.3855603997599</v>
      </c>
    </row>
    <row r="235" spans="3:12" x14ac:dyDescent="0.25">
      <c r="C235" s="112" t="s">
        <v>80</v>
      </c>
      <c r="D235" s="116">
        <v>3836625.6799999997</v>
      </c>
      <c r="E235" s="21">
        <f t="shared" si="25"/>
        <v>1.9678258580955198E-2</v>
      </c>
      <c r="F235" s="34">
        <v>1216</v>
      </c>
      <c r="G235" s="21">
        <f t="shared" si="26"/>
        <v>3.3509700176366841E-2</v>
      </c>
      <c r="H235" s="168">
        <f t="shared" si="27"/>
        <v>3155.1198026315788</v>
      </c>
    </row>
    <row r="236" spans="3:12" x14ac:dyDescent="0.25">
      <c r="C236" s="112" t="s">
        <v>81</v>
      </c>
      <c r="D236" s="116">
        <v>570856.89999999991</v>
      </c>
      <c r="E236" s="21">
        <f t="shared" si="25"/>
        <v>2.9279556120060382E-3</v>
      </c>
      <c r="F236" s="34">
        <v>128</v>
      </c>
      <c r="G236" s="21">
        <f t="shared" si="26"/>
        <v>3.5273368606701938E-3</v>
      </c>
      <c r="H236" s="168">
        <f t="shared" si="27"/>
        <v>4459.8195312499993</v>
      </c>
    </row>
    <row r="237" spans="3:12" x14ac:dyDescent="0.25">
      <c r="C237" s="112" t="s">
        <v>82</v>
      </c>
      <c r="D237" s="116">
        <v>295673.03000000003</v>
      </c>
      <c r="E237" s="21">
        <f t="shared" si="25"/>
        <v>1.5165228054654853E-3</v>
      </c>
      <c r="F237" s="34">
        <v>74</v>
      </c>
      <c r="G237" s="21">
        <f t="shared" si="26"/>
        <v>2.0392416225749558E-3</v>
      </c>
      <c r="H237" s="168">
        <f t="shared" si="27"/>
        <v>3995.5814864864869</v>
      </c>
    </row>
    <row r="238" spans="3:12" x14ac:dyDescent="0.25">
      <c r="C238" s="112" t="s">
        <v>131</v>
      </c>
      <c r="D238" s="116">
        <v>3000</v>
      </c>
      <c r="E238" s="21">
        <f t="shared" si="25"/>
        <v>1.5387160663238224E-5</v>
      </c>
      <c r="F238" s="34">
        <v>1</v>
      </c>
      <c r="G238" s="21">
        <f t="shared" si="26"/>
        <v>2.7557319223985889E-5</v>
      </c>
      <c r="H238" s="168">
        <f t="shared" si="27"/>
        <v>3000</v>
      </c>
    </row>
    <row r="239" spans="3:12" x14ac:dyDescent="0.25">
      <c r="C239" s="112" t="s">
        <v>119</v>
      </c>
      <c r="D239" s="116">
        <v>54801290</v>
      </c>
      <c r="E239" s="21">
        <f t="shared" si="25"/>
        <v>0.28107875126090343</v>
      </c>
      <c r="F239" s="34">
        <v>9268</v>
      </c>
      <c r="G239" s="21">
        <f t="shared" si="26"/>
        <v>0.25540123456790126</v>
      </c>
      <c r="H239" s="168">
        <f t="shared" si="27"/>
        <v>5912.9574881312037</v>
      </c>
    </row>
    <row r="240" spans="3:12" ht="15.75" thickBot="1" x14ac:dyDescent="0.3">
      <c r="C240" s="100" t="s">
        <v>203</v>
      </c>
      <c r="D240" s="145">
        <v>52142845.080000043</v>
      </c>
      <c r="E240" s="31">
        <f t="shared" si="25"/>
        <v>0.26744344489476712</v>
      </c>
      <c r="F240" s="72">
        <v>7735</v>
      </c>
      <c r="G240" s="31">
        <f t="shared" si="26"/>
        <v>0.21315586419753085</v>
      </c>
      <c r="H240" s="169">
        <f t="shared" si="27"/>
        <v>6741.1564421460944</v>
      </c>
    </row>
    <row r="241" spans="3:8" ht="15.75" thickBot="1" x14ac:dyDescent="0.3">
      <c r="C241" s="37" t="s">
        <v>9</v>
      </c>
      <c r="D241" s="119">
        <f>SUM(D231:D240)</f>
        <v>194967743.93000007</v>
      </c>
      <c r="E241" s="23">
        <f>SUM(E231:E240)</f>
        <v>1</v>
      </c>
      <c r="F241" s="39">
        <f>SUM(F231:F240)</f>
        <v>36288</v>
      </c>
      <c r="G241" s="23">
        <f>SUM(G231:G240)</f>
        <v>1</v>
      </c>
      <c r="H241" s="119">
        <f t="shared" ref="H241" si="28">+D241/F241</f>
        <v>5372.7883578593492</v>
      </c>
    </row>
    <row r="243" spans="3:8" ht="15.75" thickBot="1" x14ac:dyDescent="0.3"/>
    <row r="244" spans="3:8" ht="27" customHeight="1" thickBot="1" x14ac:dyDescent="0.3">
      <c r="C244" s="340" t="s">
        <v>83</v>
      </c>
      <c r="D244" s="341"/>
      <c r="E244" s="341"/>
      <c r="F244" s="341"/>
      <c r="G244" s="341"/>
      <c r="H244" s="342"/>
    </row>
    <row r="245" spans="3:8" ht="15.75" thickBot="1" x14ac:dyDescent="0.3">
      <c r="C245" s="2"/>
    </row>
    <row r="246" spans="3:8" ht="45.75" thickBot="1" x14ac:dyDescent="0.3">
      <c r="C246" s="15" t="s">
        <v>92</v>
      </c>
      <c r="D246" s="16" t="s">
        <v>3</v>
      </c>
      <c r="E246" s="16" t="str">
        <f>+E230</f>
        <v>PARTICIPACIÓN DEL MES EN LA CARTERA DESEMBOLSADA TOTAL</v>
      </c>
      <c r="F246" s="16" t="s">
        <v>136</v>
      </c>
      <c r="G246" s="16" t="str">
        <f>+G230</f>
        <v>PARTICIPACIÓN DEL MES EN EL NÚMERO DE BENEFICIARIOS DE PRIMER PISO</v>
      </c>
      <c r="H246" s="17" t="s">
        <v>8</v>
      </c>
    </row>
    <row r="247" spans="3:8" x14ac:dyDescent="0.25">
      <c r="C247" s="113" t="s">
        <v>84</v>
      </c>
      <c r="D247" s="139">
        <v>2441645.06</v>
      </c>
      <c r="E247" s="43">
        <f>+D247/$D$252</f>
        <v>1.2523328273607311E-2</v>
      </c>
      <c r="F247" s="44">
        <v>571</v>
      </c>
      <c r="G247" s="43">
        <f>+F247/$F$252</f>
        <v>1.5735229276895944E-2</v>
      </c>
      <c r="H247" s="155">
        <f t="shared" ref="H247:H251" si="29">IF(ISERROR(D247/F247),0,D247/F247)</f>
        <v>4276.0859194395798</v>
      </c>
    </row>
    <row r="248" spans="3:8" x14ac:dyDescent="0.25">
      <c r="C248" s="112" t="s">
        <v>85</v>
      </c>
      <c r="D248" s="140">
        <v>55780984.210000068</v>
      </c>
      <c r="E248" s="46">
        <f>+D248/$D$252</f>
        <v>0.28610365533094184</v>
      </c>
      <c r="F248" s="47">
        <v>12774</v>
      </c>
      <c r="G248" s="46">
        <f>+F248/$F$252</f>
        <v>0.35201719576719576</v>
      </c>
      <c r="H248" s="156">
        <f t="shared" si="29"/>
        <v>4366.7593713793694</v>
      </c>
    </row>
    <row r="249" spans="3:8" x14ac:dyDescent="0.25">
      <c r="C249" s="112" t="s">
        <v>86</v>
      </c>
      <c r="D249" s="140">
        <v>58757656.690000013</v>
      </c>
      <c r="E249" s="46">
        <f>+D249/$D$252</f>
        <v>0.30137116789480817</v>
      </c>
      <c r="F249" s="47">
        <v>10908</v>
      </c>
      <c r="G249" s="46">
        <f>+F249/$F$252</f>
        <v>0.30059523809523808</v>
      </c>
      <c r="H249" s="156">
        <f t="shared" si="29"/>
        <v>5386.6571956362313</v>
      </c>
    </row>
    <row r="250" spans="3:8" x14ac:dyDescent="0.25">
      <c r="C250" s="79" t="s">
        <v>87</v>
      </c>
      <c r="D250" s="170">
        <v>23186167.969999999</v>
      </c>
      <c r="E250" s="46">
        <f>+D250/$D$252</f>
        <v>0.11892309723973934</v>
      </c>
      <c r="F250" s="47">
        <v>2767</v>
      </c>
      <c r="G250" s="46">
        <f>+F250/$F$252</f>
        <v>7.6251102292768963E-2</v>
      </c>
      <c r="H250" s="156">
        <f t="shared" si="29"/>
        <v>8379.5330574629552</v>
      </c>
    </row>
    <row r="251" spans="3:8" ht="15.75" thickBot="1" x14ac:dyDescent="0.3">
      <c r="C251" s="100" t="s">
        <v>119</v>
      </c>
      <c r="D251" s="173">
        <v>54801290</v>
      </c>
      <c r="E251" s="48">
        <f>+D251/$D$252</f>
        <v>0.28107875126090343</v>
      </c>
      <c r="F251" s="99">
        <v>9268</v>
      </c>
      <c r="G251" s="48">
        <f>+F251/$F$252</f>
        <v>0.25540123456790126</v>
      </c>
      <c r="H251" s="171">
        <f t="shared" si="29"/>
        <v>5912.9574881312037</v>
      </c>
    </row>
    <row r="252" spans="3:8" ht="15.75" thickBot="1" x14ac:dyDescent="0.3">
      <c r="C252" s="37" t="s">
        <v>9</v>
      </c>
      <c r="D252" s="142">
        <f>SUM(D247:D251)</f>
        <v>194967743.93000007</v>
      </c>
      <c r="E252" s="23">
        <f>SUM(E247:E251)</f>
        <v>1</v>
      </c>
      <c r="F252" s="39">
        <f>SUM(F247:F251)</f>
        <v>36288</v>
      </c>
      <c r="G252" s="23">
        <f>SUM(G247:G251)</f>
        <v>1</v>
      </c>
      <c r="H252" s="172">
        <f>+D252/F252</f>
        <v>5372.7883578593492</v>
      </c>
    </row>
    <row r="253" spans="3:8" ht="15.75" thickBot="1" x14ac:dyDescent="0.3"/>
    <row r="254" spans="3:8" ht="27" thickBot="1" x14ac:dyDescent="0.3">
      <c r="C254" s="340" t="s">
        <v>110</v>
      </c>
      <c r="D254" s="341"/>
      <c r="E254" s="341"/>
      <c r="F254" s="341"/>
      <c r="G254" s="341"/>
      <c r="H254" s="342"/>
    </row>
    <row r="255" spans="3:8" ht="15.75" thickBot="1" x14ac:dyDescent="0.3">
      <c r="C255" s="2"/>
    </row>
    <row r="256" spans="3:8" ht="45.75" thickBot="1" x14ac:dyDescent="0.3">
      <c r="C256" s="15" t="s">
        <v>111</v>
      </c>
      <c r="D256" s="16" t="s">
        <v>3</v>
      </c>
      <c r="E256" s="16" t="str">
        <f>+E246</f>
        <v>PARTICIPACIÓN DEL MES EN LA CARTERA DESEMBOLSADA TOTAL</v>
      </c>
      <c r="F256" s="16" t="s">
        <v>136</v>
      </c>
      <c r="G256" s="16" t="str">
        <f>+G246</f>
        <v>PARTICIPACIÓN DEL MES EN EL NÚMERO DE BENEFICIARIOS DE PRIMER PISO</v>
      </c>
      <c r="H256" s="17" t="s">
        <v>8</v>
      </c>
    </row>
    <row r="257" spans="3:8" x14ac:dyDescent="0.25">
      <c r="C257" s="113" t="s">
        <v>119</v>
      </c>
      <c r="D257" s="139">
        <v>54801290</v>
      </c>
      <c r="E257" s="43">
        <f t="shared" ref="E257:E262" si="30">+D257/$D$263</f>
        <v>0.28107875126090331</v>
      </c>
      <c r="F257" s="44">
        <v>9268</v>
      </c>
      <c r="G257" s="43">
        <f t="shared" ref="G257:G262" si="31">+F257/$F$263</f>
        <v>0.25540123456790126</v>
      </c>
      <c r="H257" s="155">
        <f t="shared" ref="H257:H262" si="32">IF(ISERROR(D257/F257),0,D257/F257)</f>
        <v>5912.9574881312037</v>
      </c>
    </row>
    <row r="258" spans="3:8" x14ac:dyDescent="0.25">
      <c r="C258" s="112" t="s">
        <v>112</v>
      </c>
      <c r="D258" s="140">
        <v>5769330.6599999992</v>
      </c>
      <c r="E258" s="46">
        <f t="shared" si="30"/>
        <v>2.9591205928255395E-2</v>
      </c>
      <c r="F258" s="47">
        <v>1413</v>
      </c>
      <c r="G258" s="46">
        <f t="shared" si="31"/>
        <v>3.8938492063492064E-2</v>
      </c>
      <c r="H258" s="156">
        <f t="shared" si="32"/>
        <v>4083.0365605095535</v>
      </c>
    </row>
    <row r="259" spans="3:8" x14ac:dyDescent="0.25">
      <c r="C259" s="112" t="s">
        <v>113</v>
      </c>
      <c r="D259" s="140">
        <v>63268267.1300001</v>
      </c>
      <c r="E259" s="46">
        <f t="shared" si="30"/>
        <v>0.3245063304046617</v>
      </c>
      <c r="F259" s="47">
        <v>12798</v>
      </c>
      <c r="G259" s="46">
        <f t="shared" si="31"/>
        <v>0.35267857142857145</v>
      </c>
      <c r="H259" s="156">
        <f t="shared" si="32"/>
        <v>4943.6058079387485</v>
      </c>
    </row>
    <row r="260" spans="3:8" x14ac:dyDescent="0.25">
      <c r="C260" s="112" t="s">
        <v>114</v>
      </c>
      <c r="D260" s="140">
        <v>41895597.210000023</v>
      </c>
      <c r="E260" s="46">
        <f t="shared" si="30"/>
        <v>0.21488476178419508</v>
      </c>
      <c r="F260" s="47">
        <v>11706</v>
      </c>
      <c r="G260" s="46">
        <f t="shared" si="31"/>
        <v>0.32258597883597884</v>
      </c>
      <c r="H260" s="156">
        <f t="shared" si="32"/>
        <v>3578.9848974884694</v>
      </c>
    </row>
    <row r="261" spans="3:8" x14ac:dyDescent="0.25">
      <c r="C261" s="79" t="s">
        <v>204</v>
      </c>
      <c r="D261" s="170">
        <v>517395.12000000005</v>
      </c>
      <c r="E261" s="46">
        <f t="shared" si="30"/>
        <v>2.6537472792718063E-3</v>
      </c>
      <c r="F261" s="337">
        <v>136</v>
      </c>
      <c r="G261" s="46">
        <f t="shared" si="31"/>
        <v>3.7477954144620809E-3</v>
      </c>
      <c r="H261" s="156">
        <f t="shared" si="32"/>
        <v>3804.3758823529415</v>
      </c>
    </row>
    <row r="262" spans="3:8" ht="15.75" thickBot="1" x14ac:dyDescent="0.3">
      <c r="C262" s="100" t="s">
        <v>109</v>
      </c>
      <c r="D262" s="173">
        <v>28715863.809999987</v>
      </c>
      <c r="E262" s="48">
        <f t="shared" si="30"/>
        <v>0.14728520334271258</v>
      </c>
      <c r="F262" s="99">
        <v>967</v>
      </c>
      <c r="G262" s="48">
        <f t="shared" si="31"/>
        <v>2.6647927689594356E-2</v>
      </c>
      <c r="H262" s="171">
        <f t="shared" si="32"/>
        <v>29695.826070320567</v>
      </c>
    </row>
    <row r="263" spans="3:8" ht="15.75" thickBot="1" x14ac:dyDescent="0.3">
      <c r="C263" s="37" t="s">
        <v>9</v>
      </c>
      <c r="D263" s="142">
        <f>SUM(D257:D262)</f>
        <v>194967743.93000013</v>
      </c>
      <c r="E263" s="23">
        <f>SUM(E257:E262)</f>
        <v>0.99999999999999978</v>
      </c>
      <c r="F263" s="39">
        <f>SUM(F257:F262)</f>
        <v>36288</v>
      </c>
      <c r="G263" s="23">
        <f>SUM(G257:G262)</f>
        <v>1.0000000000000002</v>
      </c>
      <c r="H263" s="172">
        <f>+D263/F263</f>
        <v>5372.788357859351</v>
      </c>
    </row>
    <row r="264" spans="3:8" ht="6" customHeight="1" x14ac:dyDescent="0.25"/>
    <row r="265" spans="3:8" x14ac:dyDescent="0.25">
      <c r="C265" s="73" t="s">
        <v>88</v>
      </c>
      <c r="F265" s="60"/>
    </row>
    <row r="266" spans="3:8" x14ac:dyDescent="0.25">
      <c r="C266" s="73" t="s">
        <v>89</v>
      </c>
      <c r="E266" s="97"/>
    </row>
    <row r="324" spans="1:27" s="1" customFormat="1" x14ac:dyDescent="0.25">
      <c r="A324" s="2"/>
      <c r="B324" s="73" t="s">
        <v>88</v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s="1" customFormat="1" x14ac:dyDescent="0.25">
      <c r="A325" s="2"/>
      <c r="B325" s="73" t="s">
        <v>89</v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</sheetData>
  <sortState ref="C228:H237">
    <sortCondition descending="1" ref="D228:D237"/>
  </sortState>
  <mergeCells count="42">
    <mergeCell ref="C15:F15"/>
    <mergeCell ref="D9:F9"/>
    <mergeCell ref="D10:F10"/>
    <mergeCell ref="D11:F11"/>
    <mergeCell ref="D12:F12"/>
    <mergeCell ref="C14:F14"/>
    <mergeCell ref="C102:H102"/>
    <mergeCell ref="C17:H17"/>
    <mergeCell ref="C20:H21"/>
    <mergeCell ref="C36:D36"/>
    <mergeCell ref="C54:H54"/>
    <mergeCell ref="C58:F58"/>
    <mergeCell ref="C59:F59"/>
    <mergeCell ref="C60:F60"/>
    <mergeCell ref="D61:F61"/>
    <mergeCell ref="C63:F63"/>
    <mergeCell ref="C65:H66"/>
    <mergeCell ref="C82:D82"/>
    <mergeCell ref="C188:I188"/>
    <mergeCell ref="C115:D115"/>
    <mergeCell ref="C116:H116"/>
    <mergeCell ref="C128:D128"/>
    <mergeCell ref="C130:H130"/>
    <mergeCell ref="C137:H138"/>
    <mergeCell ref="C140:H140"/>
    <mergeCell ref="C168:D168"/>
    <mergeCell ref="C169:D169"/>
    <mergeCell ref="C170:H170"/>
    <mergeCell ref="C178:H178"/>
    <mergeCell ref="C186:D186"/>
    <mergeCell ref="C254:H254"/>
    <mergeCell ref="C190:D190"/>
    <mergeCell ref="C206:D206"/>
    <mergeCell ref="C207:D207"/>
    <mergeCell ref="C208:D208"/>
    <mergeCell ref="C209:D209"/>
    <mergeCell ref="C210:D210"/>
    <mergeCell ref="C211:I211"/>
    <mergeCell ref="C213:H213"/>
    <mergeCell ref="C226:D226"/>
    <mergeCell ref="C228:H228"/>
    <mergeCell ref="C244:H24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7:J135"/>
  <sheetViews>
    <sheetView showGridLines="0" zoomScale="90" zoomScaleNormal="90" workbookViewId="0">
      <selection activeCell="H115" sqref="H115"/>
    </sheetView>
  </sheetViews>
  <sheetFormatPr baseColWidth="10" defaultRowHeight="15.75" x14ac:dyDescent="0.25"/>
  <cols>
    <col min="1" max="1" width="7.85546875" style="2" customWidth="1"/>
    <col min="2" max="2" width="66.7109375" style="174" customWidth="1"/>
    <col min="3" max="3" width="28.85546875" style="174" customWidth="1"/>
    <col min="4" max="4" width="29.85546875" style="174" customWidth="1"/>
    <col min="5" max="5" width="19.7109375" style="174" customWidth="1"/>
    <col min="6" max="6" width="28" style="174" customWidth="1"/>
    <col min="7" max="7" width="20.28515625" style="174" bestFit="1" customWidth="1"/>
    <col min="8" max="8" width="27.42578125" style="174" customWidth="1"/>
    <col min="9" max="9" width="21.28515625" style="2" bestFit="1" customWidth="1"/>
    <col min="10" max="10" width="12.5703125" style="2" bestFit="1" customWidth="1"/>
    <col min="11" max="16384" width="11.42578125" style="2"/>
  </cols>
  <sheetData>
    <row r="7" spans="2:8" ht="16.5" thickBot="1" x14ac:dyDescent="0.3">
      <c r="H7" s="2"/>
    </row>
    <row r="8" spans="2:8" ht="15.75" customHeight="1" x14ac:dyDescent="0.25">
      <c r="B8" s="384" t="s">
        <v>194</v>
      </c>
      <c r="C8" s="385"/>
      <c r="D8" s="385"/>
      <c r="E8" s="385"/>
      <c r="F8" s="386"/>
      <c r="G8" s="2"/>
      <c r="H8" s="2"/>
    </row>
    <row r="9" spans="2:8" ht="15.75" customHeight="1" thickBot="1" x14ac:dyDescent="0.3">
      <c r="B9" s="387"/>
      <c r="C9" s="388"/>
      <c r="D9" s="388"/>
      <c r="E9" s="388"/>
      <c r="F9" s="389"/>
      <c r="G9" s="2"/>
      <c r="H9" s="2"/>
    </row>
    <row r="10" spans="2:8" thickBot="1" x14ac:dyDescent="0.3">
      <c r="B10" s="2"/>
      <c r="C10" s="2"/>
      <c r="D10" s="2"/>
      <c r="E10" s="2"/>
      <c r="F10" s="2"/>
      <c r="G10" s="2"/>
      <c r="H10" s="2"/>
    </row>
    <row r="11" spans="2:8" ht="48" thickBot="1" x14ac:dyDescent="0.3">
      <c r="B11" s="15" t="s">
        <v>5</v>
      </c>
      <c r="C11" s="175" t="s">
        <v>144</v>
      </c>
      <c r="D11" s="175" t="s">
        <v>145</v>
      </c>
      <c r="E11" s="175" t="s">
        <v>146</v>
      </c>
      <c r="F11" s="176" t="s">
        <v>147</v>
      </c>
      <c r="G11" s="2"/>
      <c r="H11" s="2"/>
    </row>
    <row r="12" spans="2:8" ht="15" x14ac:dyDescent="0.25">
      <c r="B12" s="18">
        <v>2011</v>
      </c>
      <c r="C12" s="115">
        <v>6000</v>
      </c>
      <c r="D12" s="115">
        <v>10000</v>
      </c>
      <c r="E12" s="273">
        <v>1</v>
      </c>
      <c r="F12" s="146">
        <f t="shared" ref="F12:F18" si="0">D12/E12</f>
        <v>10000</v>
      </c>
      <c r="G12" s="2"/>
      <c r="H12" s="2"/>
    </row>
    <row r="13" spans="2:8" ht="15" x14ac:dyDescent="0.25">
      <c r="B13" s="20">
        <v>2012</v>
      </c>
      <c r="C13" s="116">
        <v>147607.80000000002</v>
      </c>
      <c r="D13" s="116">
        <v>232605</v>
      </c>
      <c r="E13" s="274">
        <v>25</v>
      </c>
      <c r="F13" s="147">
        <f t="shared" si="0"/>
        <v>9304.2000000000007</v>
      </c>
      <c r="G13" s="2"/>
      <c r="H13" s="2"/>
    </row>
    <row r="14" spans="2:8" ht="15" x14ac:dyDescent="0.25">
      <c r="B14" s="20">
        <v>2013</v>
      </c>
      <c r="C14" s="116">
        <v>1688485.2419000007</v>
      </c>
      <c r="D14" s="116">
        <v>2310188.2294000001</v>
      </c>
      <c r="E14" s="274">
        <v>328</v>
      </c>
      <c r="F14" s="147">
        <f t="shared" si="0"/>
        <v>7043.2567969512202</v>
      </c>
      <c r="G14" s="2"/>
      <c r="H14" s="2"/>
    </row>
    <row r="15" spans="2:8" ht="15" x14ac:dyDescent="0.25">
      <c r="B15" s="20">
        <v>2014</v>
      </c>
      <c r="C15" s="116">
        <v>801794.49</v>
      </c>
      <c r="D15" s="116">
        <v>1247484.1500000001</v>
      </c>
      <c r="E15" s="274">
        <v>139</v>
      </c>
      <c r="F15" s="147">
        <f t="shared" si="0"/>
        <v>8974.7061151079142</v>
      </c>
      <c r="G15" s="2"/>
      <c r="H15" s="2"/>
    </row>
    <row r="16" spans="2:8" ht="15" x14ac:dyDescent="0.25">
      <c r="B16" s="20">
        <v>2015</v>
      </c>
      <c r="C16" s="116">
        <v>1739623.844</v>
      </c>
      <c r="D16" s="116">
        <v>2697536.92</v>
      </c>
      <c r="E16" s="274">
        <v>485</v>
      </c>
      <c r="F16" s="147">
        <f t="shared" si="0"/>
        <v>5561.9317938144331</v>
      </c>
      <c r="G16" s="2"/>
      <c r="H16" s="2"/>
    </row>
    <row r="17" spans="2:8" ht="15" x14ac:dyDescent="0.25">
      <c r="B17" s="20">
        <v>2016</v>
      </c>
      <c r="C17" s="116">
        <v>5042667.8859999999</v>
      </c>
      <c r="D17" s="116">
        <v>7986891.7300000004</v>
      </c>
      <c r="E17" s="274">
        <v>1229</v>
      </c>
      <c r="F17" s="147">
        <f t="shared" si="0"/>
        <v>6498.6913995117984</v>
      </c>
      <c r="G17" s="2"/>
      <c r="H17" s="2"/>
    </row>
    <row r="18" spans="2:8" ht="15" x14ac:dyDescent="0.25">
      <c r="B18" s="177">
        <v>2017</v>
      </c>
      <c r="C18" s="116">
        <v>13812075.149999999</v>
      </c>
      <c r="D18" s="116">
        <v>20529680.5</v>
      </c>
      <c r="E18" s="274">
        <v>2588</v>
      </c>
      <c r="F18" s="147">
        <f t="shared" si="0"/>
        <v>7932.6431607418854</v>
      </c>
      <c r="G18" s="2"/>
      <c r="H18" s="2"/>
    </row>
    <row r="19" spans="2:8" thickBot="1" x14ac:dyDescent="0.3">
      <c r="B19" s="93">
        <v>2018</v>
      </c>
      <c r="C19" s="145">
        <v>26226629.899999991</v>
      </c>
      <c r="D19" s="145">
        <v>37466467</v>
      </c>
      <c r="E19" s="275">
        <v>5575</v>
      </c>
      <c r="F19" s="148">
        <f>D19/E19</f>
        <v>6720.4425112107619</v>
      </c>
      <c r="G19" s="2"/>
      <c r="H19" s="2"/>
    </row>
    <row r="20" spans="2:8" ht="16.5" thickBot="1" x14ac:dyDescent="0.3">
      <c r="B20" s="178" t="s">
        <v>9</v>
      </c>
      <c r="C20" s="243">
        <f>SUM(C12:C19)</f>
        <v>49464884.31189999</v>
      </c>
      <c r="D20" s="243">
        <f>SUM(D12:D19)</f>
        <v>72480853.529399991</v>
      </c>
      <c r="E20" s="276">
        <f>SUM(E12:E19)</f>
        <v>10370</v>
      </c>
      <c r="F20" s="277">
        <f>D20/E20</f>
        <v>6989.4747858630653</v>
      </c>
      <c r="G20" s="2"/>
      <c r="H20" s="2"/>
    </row>
    <row r="21" spans="2:8" x14ac:dyDescent="0.25">
      <c r="B21" s="179"/>
      <c r="G21" s="2"/>
      <c r="H21" s="2"/>
    </row>
    <row r="22" spans="2:8" ht="16.5" thickBot="1" x14ac:dyDescent="0.3">
      <c r="G22" s="2"/>
      <c r="H22" s="2"/>
    </row>
    <row r="23" spans="2:8" ht="15" customHeight="1" x14ac:dyDescent="0.25">
      <c r="B23" s="384" t="s">
        <v>195</v>
      </c>
      <c r="C23" s="385"/>
      <c r="D23" s="385"/>
      <c r="E23" s="385"/>
      <c r="F23" s="386"/>
      <c r="G23" s="2"/>
      <c r="H23" s="2"/>
    </row>
    <row r="24" spans="2:8" ht="15.75" customHeight="1" thickBot="1" x14ac:dyDescent="0.3">
      <c r="B24" s="387"/>
      <c r="C24" s="388"/>
      <c r="D24" s="388"/>
      <c r="E24" s="388"/>
      <c r="F24" s="389"/>
      <c r="G24" s="2"/>
      <c r="H24" s="2"/>
    </row>
    <row r="25" spans="2:8" ht="16.5" thickBot="1" x14ac:dyDescent="0.3">
      <c r="G25" s="2"/>
      <c r="H25" s="2"/>
    </row>
    <row r="26" spans="2:8" s="26" customFormat="1" ht="48" thickBot="1" x14ac:dyDescent="0.3">
      <c r="B26" s="180" t="s">
        <v>148</v>
      </c>
      <c r="C26" s="175" t="s">
        <v>144</v>
      </c>
      <c r="D26" s="175" t="s">
        <v>145</v>
      </c>
      <c r="E26" s="175" t="s">
        <v>146</v>
      </c>
      <c r="F26" s="176" t="s">
        <v>147</v>
      </c>
    </row>
    <row r="27" spans="2:8" x14ac:dyDescent="0.25">
      <c r="B27" s="181" t="s">
        <v>11</v>
      </c>
      <c r="C27" s="247">
        <v>1238937</v>
      </c>
      <c r="D27" s="248">
        <v>1769910</v>
      </c>
      <c r="E27" s="263">
        <v>251</v>
      </c>
      <c r="F27" s="278">
        <f t="shared" ref="F27:F34" si="1">D27/E27</f>
        <v>7051.4342629482071</v>
      </c>
      <c r="G27" s="2"/>
      <c r="H27" s="2"/>
    </row>
    <row r="28" spans="2:8" x14ac:dyDescent="0.25">
      <c r="B28" s="182" t="s">
        <v>12</v>
      </c>
      <c r="C28" s="249">
        <v>1151549.7</v>
      </c>
      <c r="D28" s="250">
        <v>1645071</v>
      </c>
      <c r="E28" s="264">
        <v>231</v>
      </c>
      <c r="F28" s="261">
        <f>D28/E28</f>
        <v>7121.5194805194806</v>
      </c>
      <c r="G28" s="2"/>
      <c r="H28" s="2"/>
    </row>
    <row r="29" spans="2:8" x14ac:dyDescent="0.25">
      <c r="B29" s="182" t="s">
        <v>13</v>
      </c>
      <c r="C29" s="249">
        <v>1548211</v>
      </c>
      <c r="D29" s="250">
        <v>2211730</v>
      </c>
      <c r="E29" s="264">
        <v>304</v>
      </c>
      <c r="F29" s="261">
        <f t="shared" si="1"/>
        <v>7275.4276315789475</v>
      </c>
      <c r="G29" s="2"/>
      <c r="H29" s="2"/>
    </row>
    <row r="30" spans="2:8" x14ac:dyDescent="0.25">
      <c r="B30" s="182" t="s">
        <v>14</v>
      </c>
      <c r="C30" s="249">
        <v>1487094.7</v>
      </c>
      <c r="D30" s="250">
        <v>2124421</v>
      </c>
      <c r="E30" s="264">
        <v>291</v>
      </c>
      <c r="F30" s="261">
        <f t="shared" si="1"/>
        <v>7300.4158075601372</v>
      </c>
      <c r="G30" s="2"/>
      <c r="H30" s="2"/>
    </row>
    <row r="31" spans="2:8" x14ac:dyDescent="0.25">
      <c r="B31" s="182" t="s">
        <v>15</v>
      </c>
      <c r="C31" s="249">
        <v>1602016.5</v>
      </c>
      <c r="D31" s="250">
        <v>2288595</v>
      </c>
      <c r="E31" s="264">
        <v>347</v>
      </c>
      <c r="F31" s="261">
        <f t="shared" si="1"/>
        <v>6595.3746397694522</v>
      </c>
      <c r="G31" s="2"/>
      <c r="H31" s="2"/>
    </row>
    <row r="32" spans="2:8" x14ac:dyDescent="0.25">
      <c r="B32" s="182" t="s">
        <v>16</v>
      </c>
      <c r="C32" s="249">
        <v>2046438.9</v>
      </c>
      <c r="D32" s="250">
        <v>2923337</v>
      </c>
      <c r="E32" s="264">
        <v>401</v>
      </c>
      <c r="F32" s="279">
        <f t="shared" si="1"/>
        <v>7290.1172069825434</v>
      </c>
      <c r="G32" s="2"/>
      <c r="H32" s="2"/>
    </row>
    <row r="33" spans="2:8" x14ac:dyDescent="0.25">
      <c r="B33" s="182" t="s">
        <v>17</v>
      </c>
      <c r="C33" s="249">
        <v>1961163.4</v>
      </c>
      <c r="D33" s="250">
        <v>2801662</v>
      </c>
      <c r="E33" s="264">
        <v>457</v>
      </c>
      <c r="F33" s="279">
        <f t="shared" si="1"/>
        <v>6130.551422319475</v>
      </c>
      <c r="G33" s="2"/>
      <c r="H33" s="2"/>
    </row>
    <row r="34" spans="2:8" x14ac:dyDescent="0.25">
      <c r="B34" s="182" t="s">
        <v>18</v>
      </c>
      <c r="C34" s="249">
        <v>2435810.2999999998</v>
      </c>
      <c r="D34" s="250">
        <v>3479729</v>
      </c>
      <c r="E34" s="264">
        <v>569</v>
      </c>
      <c r="F34" s="279">
        <f t="shared" si="1"/>
        <v>6115.516695957821</v>
      </c>
      <c r="G34" s="2"/>
      <c r="H34" s="2"/>
    </row>
    <row r="35" spans="2:8" x14ac:dyDescent="0.25">
      <c r="B35" s="182" t="s">
        <v>19</v>
      </c>
      <c r="C35" s="249">
        <v>3354175.3000000003</v>
      </c>
      <c r="D35" s="250">
        <v>4791679</v>
      </c>
      <c r="E35" s="264">
        <v>711</v>
      </c>
      <c r="F35" s="279">
        <f>D35/E35</f>
        <v>6739.3516174402248</v>
      </c>
      <c r="G35" s="2"/>
      <c r="H35" s="2"/>
    </row>
    <row r="36" spans="2:8" x14ac:dyDescent="0.25">
      <c r="B36" s="182" t="s">
        <v>20</v>
      </c>
      <c r="C36" s="249">
        <v>3393047</v>
      </c>
      <c r="D36" s="250">
        <v>4847210</v>
      </c>
      <c r="E36" s="264">
        <v>740</v>
      </c>
      <c r="F36" s="279">
        <f>D36/E36</f>
        <v>6550.2837837837842</v>
      </c>
      <c r="G36" s="2"/>
      <c r="H36" s="2"/>
    </row>
    <row r="37" spans="2:8" x14ac:dyDescent="0.25">
      <c r="B37" s="182" t="s">
        <v>21</v>
      </c>
      <c r="C37" s="249">
        <v>3383424.8000000007</v>
      </c>
      <c r="D37" s="250">
        <v>4833464</v>
      </c>
      <c r="E37" s="264">
        <v>676</v>
      </c>
      <c r="F37" s="279">
        <f t="shared" ref="F37:F38" si="2">D37/E37</f>
        <v>7150.0946745562132</v>
      </c>
      <c r="G37" s="2"/>
      <c r="H37" s="2"/>
    </row>
    <row r="38" spans="2:8" ht="16.5" thickBot="1" x14ac:dyDescent="0.3">
      <c r="B38" s="231" t="s">
        <v>22</v>
      </c>
      <c r="C38" s="251">
        <v>2624761.3000000003</v>
      </c>
      <c r="D38" s="252">
        <v>3749659</v>
      </c>
      <c r="E38" s="265">
        <v>597</v>
      </c>
      <c r="F38" s="279">
        <f t="shared" si="2"/>
        <v>6280.8358458961475</v>
      </c>
      <c r="G38" s="2"/>
      <c r="H38" s="2"/>
    </row>
    <row r="39" spans="2:8" ht="16.5" thickBot="1" x14ac:dyDescent="0.3">
      <c r="B39" s="183" t="s">
        <v>9</v>
      </c>
      <c r="C39" s="253">
        <f>SUM(C27:C38)</f>
        <v>26226629.900000002</v>
      </c>
      <c r="D39" s="253">
        <f>SUM(D27:D38)</f>
        <v>37466467</v>
      </c>
      <c r="E39" s="266">
        <f>SUM(E27:E38)</f>
        <v>5575</v>
      </c>
      <c r="F39" s="262">
        <f>D39/E39</f>
        <v>6720.4425112107619</v>
      </c>
      <c r="G39" s="2"/>
      <c r="H39" s="2"/>
    </row>
    <row r="40" spans="2:8" x14ac:dyDescent="0.25">
      <c r="G40" s="2"/>
      <c r="H40" s="2"/>
    </row>
    <row r="41" spans="2:8" ht="16.5" thickBot="1" x14ac:dyDescent="0.3">
      <c r="G41" s="2"/>
      <c r="H41" s="2"/>
    </row>
    <row r="42" spans="2:8" ht="15.75" customHeight="1" x14ac:dyDescent="0.25">
      <c r="B42" s="384" t="s">
        <v>149</v>
      </c>
      <c r="C42" s="385"/>
      <c r="D42" s="385"/>
      <c r="E42" s="385"/>
      <c r="F42" s="386"/>
      <c r="G42" s="2"/>
      <c r="H42" s="2"/>
    </row>
    <row r="43" spans="2:8" ht="16.5" customHeight="1" thickBot="1" x14ac:dyDescent="0.3">
      <c r="B43" s="387"/>
      <c r="C43" s="388"/>
      <c r="D43" s="388"/>
      <c r="E43" s="388"/>
      <c r="F43" s="389"/>
      <c r="G43" s="2"/>
      <c r="H43" s="2"/>
    </row>
    <row r="44" spans="2:8" ht="16.5" thickBot="1" x14ac:dyDescent="0.3">
      <c r="G44" s="2"/>
      <c r="H44" s="2"/>
    </row>
    <row r="45" spans="2:8" ht="62.25" customHeight="1" thickBot="1" x14ac:dyDescent="0.3">
      <c r="B45" s="15" t="s">
        <v>32</v>
      </c>
      <c r="C45" s="16" t="s">
        <v>144</v>
      </c>
      <c r="D45" s="16" t="s">
        <v>145</v>
      </c>
      <c r="E45" s="175" t="s">
        <v>146</v>
      </c>
      <c r="F45" s="17" t="s">
        <v>147</v>
      </c>
      <c r="G45" s="2"/>
      <c r="H45" s="2"/>
    </row>
    <row r="46" spans="2:8" ht="15.75" customHeight="1" x14ac:dyDescent="0.25">
      <c r="B46" s="184" t="s">
        <v>33</v>
      </c>
      <c r="C46" s="244">
        <v>9959754.7000000011</v>
      </c>
      <c r="D46" s="244">
        <v>14228221</v>
      </c>
      <c r="E46" s="56">
        <v>2625</v>
      </c>
      <c r="F46" s="146">
        <f>D46/E46</f>
        <v>5420.2746666666662</v>
      </c>
      <c r="G46" s="2"/>
      <c r="H46" s="2"/>
    </row>
    <row r="47" spans="2:8" ht="15" x14ac:dyDescent="0.25">
      <c r="B47" s="185" t="s">
        <v>34</v>
      </c>
      <c r="C47" s="245">
        <v>8234173.6000000006</v>
      </c>
      <c r="D47" s="245">
        <v>11762958</v>
      </c>
      <c r="E47" s="57">
        <v>1542</v>
      </c>
      <c r="F47" s="147">
        <f>D47/E47</f>
        <v>7628.3774319066151</v>
      </c>
      <c r="G47" s="2"/>
      <c r="H47" s="2"/>
    </row>
    <row r="48" spans="2:8" thickBot="1" x14ac:dyDescent="0.3">
      <c r="B48" s="186" t="s">
        <v>35</v>
      </c>
      <c r="C48" s="246">
        <v>8032701.6000000015</v>
      </c>
      <c r="D48" s="246">
        <v>11475288</v>
      </c>
      <c r="E48" s="58">
        <v>1408</v>
      </c>
      <c r="F48" s="148">
        <f>D48/E48</f>
        <v>8150.0625</v>
      </c>
      <c r="G48" s="2"/>
      <c r="H48" s="2"/>
    </row>
    <row r="49" spans="2:8" ht="16.5" thickBot="1" x14ac:dyDescent="0.3">
      <c r="B49" s="187" t="s">
        <v>9</v>
      </c>
      <c r="C49" s="242">
        <f>SUM(C46:C48)</f>
        <v>26226629.900000002</v>
      </c>
      <c r="D49" s="243">
        <f>SUM(D46:D48)</f>
        <v>37466467</v>
      </c>
      <c r="E49" s="280">
        <f>SUM(E44:E48)</f>
        <v>5575</v>
      </c>
      <c r="F49" s="277">
        <f>D49/E49</f>
        <v>6720.4425112107619</v>
      </c>
      <c r="G49" s="2"/>
      <c r="H49" s="2"/>
    </row>
    <row r="50" spans="2:8" ht="15" customHeight="1" x14ac:dyDescent="0.25">
      <c r="B50" s="394" t="s">
        <v>150</v>
      </c>
      <c r="C50" s="394"/>
      <c r="D50" s="394"/>
      <c r="E50" s="394"/>
      <c r="F50" s="394"/>
      <c r="G50" s="188"/>
      <c r="H50" s="2"/>
    </row>
    <row r="51" spans="2:8" ht="15" x14ac:dyDescent="0.25">
      <c r="B51" s="361"/>
      <c r="C51" s="361"/>
      <c r="D51" s="361"/>
      <c r="E51" s="361"/>
      <c r="F51" s="361"/>
      <c r="G51" s="188"/>
      <c r="H51" s="2"/>
    </row>
    <row r="52" spans="2:8" thickBot="1" x14ac:dyDescent="0.3">
      <c r="B52" s="236"/>
      <c r="C52" s="236"/>
      <c r="D52" s="236"/>
      <c r="E52" s="236"/>
      <c r="F52" s="236"/>
      <c r="G52" s="236"/>
      <c r="H52" s="2"/>
    </row>
    <row r="53" spans="2:8" ht="15.75" customHeight="1" x14ac:dyDescent="0.25">
      <c r="B53" s="384" t="s">
        <v>151</v>
      </c>
      <c r="C53" s="385"/>
      <c r="D53" s="385"/>
      <c r="E53" s="385"/>
      <c r="F53" s="386"/>
      <c r="G53" s="2"/>
      <c r="H53" s="2"/>
    </row>
    <row r="54" spans="2:8" ht="14.25" customHeight="1" thickBot="1" x14ac:dyDescent="0.3">
      <c r="B54" s="387"/>
      <c r="C54" s="388"/>
      <c r="D54" s="388"/>
      <c r="E54" s="388"/>
      <c r="F54" s="389"/>
      <c r="G54" s="2"/>
      <c r="H54" s="2"/>
    </row>
    <row r="55" spans="2:8" ht="16.5" thickBot="1" x14ac:dyDescent="0.3">
      <c r="G55" s="2"/>
      <c r="H55" s="2"/>
    </row>
    <row r="56" spans="2:8" ht="48" thickBot="1" x14ac:dyDescent="0.3">
      <c r="B56" s="180" t="s">
        <v>152</v>
      </c>
      <c r="C56" s="175" t="s">
        <v>144</v>
      </c>
      <c r="D56" s="175" t="s">
        <v>145</v>
      </c>
      <c r="E56" s="175" t="s">
        <v>146</v>
      </c>
      <c r="F56" s="176" t="s">
        <v>147</v>
      </c>
      <c r="G56" s="2"/>
      <c r="H56" s="2"/>
    </row>
    <row r="57" spans="2:8" x14ac:dyDescent="0.25">
      <c r="B57" s="193" t="s">
        <v>38</v>
      </c>
      <c r="C57" s="282">
        <v>221515</v>
      </c>
      <c r="D57" s="282">
        <v>316450</v>
      </c>
      <c r="E57" s="285">
        <v>60</v>
      </c>
      <c r="F57" s="288">
        <f t="shared" ref="F57:F81" si="3">D57/E57</f>
        <v>5274.166666666667</v>
      </c>
      <c r="G57" s="2"/>
      <c r="H57" s="2"/>
    </row>
    <row r="58" spans="2:8" x14ac:dyDescent="0.25">
      <c r="B58" s="191" t="s">
        <v>39</v>
      </c>
      <c r="C58" s="240">
        <v>80990</v>
      </c>
      <c r="D58" s="241">
        <v>115700</v>
      </c>
      <c r="E58" s="286">
        <v>23</v>
      </c>
      <c r="F58" s="289">
        <f t="shared" si="3"/>
        <v>5030.434782608696</v>
      </c>
      <c r="G58" s="2"/>
      <c r="H58" s="2"/>
    </row>
    <row r="59" spans="2:8" x14ac:dyDescent="0.25">
      <c r="B59" s="191" t="s">
        <v>102</v>
      </c>
      <c r="C59" s="240">
        <v>275905</v>
      </c>
      <c r="D59" s="241">
        <v>394150</v>
      </c>
      <c r="E59" s="286">
        <v>132</v>
      </c>
      <c r="F59" s="289">
        <f t="shared" si="3"/>
        <v>2985.9848484848485</v>
      </c>
      <c r="G59" s="2"/>
      <c r="H59" s="2"/>
    </row>
    <row r="60" spans="2:8" x14ac:dyDescent="0.25">
      <c r="B60" s="191" t="s">
        <v>40</v>
      </c>
      <c r="C60" s="240">
        <v>201950</v>
      </c>
      <c r="D60" s="241">
        <v>288500</v>
      </c>
      <c r="E60" s="286">
        <v>36</v>
      </c>
      <c r="F60" s="289">
        <f t="shared" si="3"/>
        <v>8013.8888888888887</v>
      </c>
      <c r="G60" s="2"/>
      <c r="H60" s="2"/>
    </row>
    <row r="61" spans="2:8" x14ac:dyDescent="0.25">
      <c r="B61" s="191" t="s">
        <v>41</v>
      </c>
      <c r="C61" s="240">
        <v>603470</v>
      </c>
      <c r="D61" s="241">
        <v>862100</v>
      </c>
      <c r="E61" s="286">
        <v>143</v>
      </c>
      <c r="F61" s="289">
        <f t="shared" si="3"/>
        <v>6028.6713286713284</v>
      </c>
      <c r="G61" s="2"/>
      <c r="H61" s="2"/>
    </row>
    <row r="62" spans="2:8" x14ac:dyDescent="0.25">
      <c r="B62" s="191" t="s">
        <v>42</v>
      </c>
      <c r="C62" s="240">
        <v>907991</v>
      </c>
      <c r="D62" s="241">
        <v>1297130</v>
      </c>
      <c r="E62" s="286">
        <v>160</v>
      </c>
      <c r="F62" s="289">
        <f t="shared" si="3"/>
        <v>8107.0625</v>
      </c>
      <c r="G62" s="2"/>
      <c r="H62" s="2"/>
    </row>
    <row r="63" spans="2:8" x14ac:dyDescent="0.25">
      <c r="B63" s="191" t="s">
        <v>43</v>
      </c>
      <c r="C63" s="240">
        <v>351400</v>
      </c>
      <c r="D63" s="241">
        <v>502000</v>
      </c>
      <c r="E63" s="286">
        <v>73</v>
      </c>
      <c r="F63" s="289">
        <f t="shared" si="3"/>
        <v>6876.7123287671229</v>
      </c>
      <c r="G63" s="2"/>
      <c r="H63" s="2"/>
    </row>
    <row r="64" spans="2:8" x14ac:dyDescent="0.25">
      <c r="B64" s="191" t="s">
        <v>44</v>
      </c>
      <c r="C64" s="240">
        <v>121800</v>
      </c>
      <c r="D64" s="241">
        <v>174000</v>
      </c>
      <c r="E64" s="286">
        <v>24</v>
      </c>
      <c r="F64" s="289">
        <f t="shared" si="3"/>
        <v>7250</v>
      </c>
      <c r="G64" s="2"/>
      <c r="H64" s="2"/>
    </row>
    <row r="65" spans="2:8" x14ac:dyDescent="0.25">
      <c r="B65" s="191" t="s">
        <v>153</v>
      </c>
      <c r="C65" s="240">
        <v>316715</v>
      </c>
      <c r="D65" s="241">
        <v>452450</v>
      </c>
      <c r="E65" s="286">
        <v>83</v>
      </c>
      <c r="F65" s="289">
        <f t="shared" si="3"/>
        <v>5451.2048192771081</v>
      </c>
      <c r="G65" s="2"/>
      <c r="H65" s="2"/>
    </row>
    <row r="66" spans="2:8" x14ac:dyDescent="0.25">
      <c r="B66" s="191" t="s">
        <v>142</v>
      </c>
      <c r="C66" s="240">
        <v>17500</v>
      </c>
      <c r="D66" s="241">
        <v>25000</v>
      </c>
      <c r="E66" s="286">
        <v>1</v>
      </c>
      <c r="F66" s="289">
        <f t="shared" si="3"/>
        <v>25000</v>
      </c>
      <c r="G66" s="2"/>
      <c r="H66" s="2"/>
    </row>
    <row r="67" spans="2:8" x14ac:dyDescent="0.25">
      <c r="B67" s="191" t="s">
        <v>45</v>
      </c>
      <c r="C67" s="240">
        <v>2280407.5</v>
      </c>
      <c r="D67" s="241">
        <v>3257725</v>
      </c>
      <c r="E67" s="286">
        <v>600</v>
      </c>
      <c r="F67" s="289">
        <f t="shared" si="3"/>
        <v>5429.541666666667</v>
      </c>
      <c r="G67" s="2"/>
      <c r="H67" s="2"/>
    </row>
    <row r="68" spans="2:8" x14ac:dyDescent="0.25">
      <c r="B68" s="191" t="s">
        <v>46</v>
      </c>
      <c r="C68" s="240">
        <v>4942285</v>
      </c>
      <c r="D68" s="241">
        <v>7060260</v>
      </c>
      <c r="E68" s="286">
        <v>1081</v>
      </c>
      <c r="F68" s="289">
        <f t="shared" si="3"/>
        <v>6531.2303422756704</v>
      </c>
      <c r="G68" s="2"/>
      <c r="H68" s="2"/>
    </row>
    <row r="69" spans="2:8" x14ac:dyDescent="0.25">
      <c r="B69" s="191" t="s">
        <v>100</v>
      </c>
      <c r="C69" s="240">
        <v>1981114.0999999994</v>
      </c>
      <c r="D69" s="241">
        <v>2830163</v>
      </c>
      <c r="E69" s="286">
        <v>782</v>
      </c>
      <c r="F69" s="289">
        <f t="shared" si="3"/>
        <v>3619.1342710997442</v>
      </c>
      <c r="G69" s="2"/>
      <c r="H69" s="2"/>
    </row>
    <row r="70" spans="2:8" x14ac:dyDescent="0.25">
      <c r="B70" s="191" t="s">
        <v>95</v>
      </c>
      <c r="C70" s="240">
        <v>601265</v>
      </c>
      <c r="D70" s="241">
        <v>858950</v>
      </c>
      <c r="E70" s="286">
        <v>138</v>
      </c>
      <c r="F70" s="289">
        <f t="shared" si="3"/>
        <v>6224.275362318841</v>
      </c>
      <c r="G70" s="2"/>
      <c r="H70" s="2"/>
    </row>
    <row r="71" spans="2:8" x14ac:dyDescent="0.25">
      <c r="B71" s="191" t="s">
        <v>93</v>
      </c>
      <c r="C71" s="240">
        <v>1880585</v>
      </c>
      <c r="D71" s="241">
        <v>2686550</v>
      </c>
      <c r="E71" s="286">
        <v>218</v>
      </c>
      <c r="F71" s="289">
        <f t="shared" si="3"/>
        <v>12323.623853211009</v>
      </c>
      <c r="G71" s="2"/>
      <c r="H71" s="2"/>
    </row>
    <row r="72" spans="2:8" x14ac:dyDescent="0.25">
      <c r="B72" s="191" t="s">
        <v>101</v>
      </c>
      <c r="C72" s="240">
        <v>384512.8</v>
      </c>
      <c r="D72" s="241">
        <v>549304</v>
      </c>
      <c r="E72" s="286">
        <v>101</v>
      </c>
      <c r="F72" s="289">
        <f t="shared" si="3"/>
        <v>5438.6534653465351</v>
      </c>
      <c r="G72" s="2"/>
      <c r="H72" s="2"/>
    </row>
    <row r="73" spans="2:8" x14ac:dyDescent="0.25">
      <c r="B73" s="191" t="s">
        <v>122</v>
      </c>
      <c r="C73" s="240">
        <v>871199</v>
      </c>
      <c r="D73" s="241">
        <v>1244570</v>
      </c>
      <c r="E73" s="286">
        <v>153</v>
      </c>
      <c r="F73" s="289">
        <f t="shared" si="3"/>
        <v>8134.4444444444443</v>
      </c>
      <c r="G73" s="2"/>
      <c r="H73" s="2"/>
    </row>
    <row r="74" spans="2:8" x14ac:dyDescent="0.25">
      <c r="B74" s="191" t="s">
        <v>124</v>
      </c>
      <c r="C74" s="240">
        <v>1491238</v>
      </c>
      <c r="D74" s="241">
        <v>2130340</v>
      </c>
      <c r="E74" s="286">
        <v>374</v>
      </c>
      <c r="F74" s="289">
        <f t="shared" si="3"/>
        <v>5696.0962566844919</v>
      </c>
      <c r="G74" s="2"/>
      <c r="H74" s="2"/>
    </row>
    <row r="75" spans="2:8" x14ac:dyDescent="0.25">
      <c r="B75" s="191" t="s">
        <v>48</v>
      </c>
      <c r="C75" s="240">
        <v>4409860.7</v>
      </c>
      <c r="D75" s="241">
        <v>6299801</v>
      </c>
      <c r="E75" s="286">
        <v>609</v>
      </c>
      <c r="F75" s="289">
        <f t="shared" si="3"/>
        <v>10344.500821018062</v>
      </c>
      <c r="G75" s="2"/>
      <c r="H75" s="2"/>
    </row>
    <row r="76" spans="2:8" x14ac:dyDescent="0.25">
      <c r="B76" s="191" t="s">
        <v>126</v>
      </c>
      <c r="C76" s="240">
        <v>75810</v>
      </c>
      <c r="D76" s="241">
        <v>108300</v>
      </c>
      <c r="E76" s="286">
        <v>26</v>
      </c>
      <c r="F76" s="289">
        <f t="shared" si="3"/>
        <v>4165.3846153846152</v>
      </c>
      <c r="G76" s="2"/>
      <c r="H76" s="2"/>
    </row>
    <row r="77" spans="2:8" x14ac:dyDescent="0.25">
      <c r="B77" s="191" t="s">
        <v>94</v>
      </c>
      <c r="C77" s="240">
        <v>746340</v>
      </c>
      <c r="D77" s="241">
        <v>1066200</v>
      </c>
      <c r="E77" s="286">
        <v>89</v>
      </c>
      <c r="F77" s="289">
        <f t="shared" si="3"/>
        <v>11979.775280898877</v>
      </c>
      <c r="G77" s="2"/>
      <c r="H77" s="2"/>
    </row>
    <row r="78" spans="2:8" x14ac:dyDescent="0.25">
      <c r="B78" s="191" t="s">
        <v>96</v>
      </c>
      <c r="C78" s="240">
        <v>100240</v>
      </c>
      <c r="D78" s="241">
        <v>143200</v>
      </c>
      <c r="E78" s="286">
        <v>26</v>
      </c>
      <c r="F78" s="289">
        <f t="shared" si="3"/>
        <v>5507.6923076923076</v>
      </c>
      <c r="G78" s="2"/>
      <c r="H78" s="2"/>
    </row>
    <row r="79" spans="2:8" x14ac:dyDescent="0.25">
      <c r="B79" s="191" t="s">
        <v>49</v>
      </c>
      <c r="C79" s="240">
        <v>2266601.4000000004</v>
      </c>
      <c r="D79" s="241">
        <v>3238002</v>
      </c>
      <c r="E79" s="286">
        <v>335</v>
      </c>
      <c r="F79" s="289">
        <f t="shared" si="3"/>
        <v>9665.6776119402984</v>
      </c>
      <c r="G79" s="2"/>
      <c r="H79" s="2"/>
    </row>
    <row r="80" spans="2:8" ht="16.5" thickBot="1" x14ac:dyDescent="0.3">
      <c r="B80" s="281" t="s">
        <v>123</v>
      </c>
      <c r="C80" s="283">
        <v>1095935.3999999999</v>
      </c>
      <c r="D80" s="284">
        <v>1565622</v>
      </c>
      <c r="E80" s="287">
        <v>308</v>
      </c>
      <c r="F80" s="290">
        <f t="shared" si="3"/>
        <v>5083.1883116883118</v>
      </c>
      <c r="G80" s="2"/>
      <c r="H80" s="2"/>
    </row>
    <row r="81" spans="2:8" ht="16.5" thickBot="1" x14ac:dyDescent="0.3">
      <c r="B81" s="187" t="s">
        <v>154</v>
      </c>
      <c r="C81" s="242">
        <f>SUM(C57:C80)</f>
        <v>26226629.899999999</v>
      </c>
      <c r="D81" s="242">
        <f>SUM(D57:D80)</f>
        <v>37466467</v>
      </c>
      <c r="E81" s="276">
        <f>SUM(E57:E80)</f>
        <v>5575</v>
      </c>
      <c r="F81" s="277">
        <f t="shared" si="3"/>
        <v>6720.4425112107619</v>
      </c>
      <c r="G81" s="2"/>
      <c r="H81" s="2"/>
    </row>
    <row r="82" spans="2:8" x14ac:dyDescent="0.25">
      <c r="G82" s="2"/>
      <c r="H82" s="2"/>
    </row>
    <row r="83" spans="2:8" ht="16.5" thickBot="1" x14ac:dyDescent="0.3">
      <c r="G83" s="2"/>
      <c r="H83" s="2"/>
    </row>
    <row r="84" spans="2:8" ht="15" x14ac:dyDescent="0.25">
      <c r="B84" s="384" t="s">
        <v>196</v>
      </c>
      <c r="C84" s="385"/>
      <c r="D84" s="385"/>
      <c r="E84" s="385"/>
      <c r="F84" s="386"/>
      <c r="G84" s="2"/>
      <c r="H84" s="2"/>
    </row>
    <row r="85" spans="2:8" thickBot="1" x14ac:dyDescent="0.3">
      <c r="B85" s="387"/>
      <c r="C85" s="388"/>
      <c r="D85" s="388"/>
      <c r="E85" s="388"/>
      <c r="F85" s="389"/>
      <c r="G85" s="2"/>
      <c r="H85" s="2"/>
    </row>
    <row r="86" spans="2:8" ht="16.5" thickBot="1" x14ac:dyDescent="0.3">
      <c r="G86" s="2"/>
      <c r="H86" s="2"/>
    </row>
    <row r="87" spans="2:8" ht="48" thickBot="1" x14ac:dyDescent="0.3">
      <c r="B87" s="237" t="s">
        <v>155</v>
      </c>
      <c r="C87" s="189" t="s">
        <v>144</v>
      </c>
      <c r="D87" s="189" t="s">
        <v>145</v>
      </c>
      <c r="E87" s="189" t="s">
        <v>146</v>
      </c>
      <c r="F87" s="190" t="s">
        <v>147</v>
      </c>
      <c r="G87" s="2"/>
      <c r="H87" s="2"/>
    </row>
    <row r="88" spans="2:8" ht="15" x14ac:dyDescent="0.25">
      <c r="B88" s="192" t="s">
        <v>156</v>
      </c>
      <c r="C88" s="254">
        <v>26181348.899999987</v>
      </c>
      <c r="D88" s="254">
        <v>37401927</v>
      </c>
      <c r="E88" s="233">
        <v>5566</v>
      </c>
      <c r="F88" s="291">
        <f>D88/E88</f>
        <v>6719.7137980596481</v>
      </c>
      <c r="G88" s="2"/>
      <c r="H88" s="2"/>
    </row>
    <row r="89" spans="2:8" ht="15" x14ac:dyDescent="0.25">
      <c r="B89" s="112" t="s">
        <v>157</v>
      </c>
      <c r="C89" s="116">
        <v>0</v>
      </c>
      <c r="D89" s="116">
        <v>0</v>
      </c>
      <c r="E89" s="234">
        <v>0</v>
      </c>
      <c r="F89" s="147">
        <f>+IFERROR(D89/E89,0)</f>
        <v>0</v>
      </c>
      <c r="G89" s="2"/>
      <c r="H89" s="2"/>
    </row>
    <row r="90" spans="2:8" ht="15" x14ac:dyDescent="0.25">
      <c r="B90" s="112" t="s">
        <v>158</v>
      </c>
      <c r="C90" s="116">
        <v>0</v>
      </c>
      <c r="D90" s="116">
        <v>0</v>
      </c>
      <c r="E90" s="234">
        <v>0</v>
      </c>
      <c r="F90" s="147">
        <f>+IFERROR(D90/E90,0)</f>
        <v>0</v>
      </c>
      <c r="G90" s="2"/>
      <c r="H90" s="2"/>
    </row>
    <row r="91" spans="2:8" thickBot="1" x14ac:dyDescent="0.3">
      <c r="B91" s="79" t="s">
        <v>159</v>
      </c>
      <c r="C91" s="116">
        <v>45281</v>
      </c>
      <c r="D91" s="116">
        <v>64540</v>
      </c>
      <c r="E91" s="234">
        <v>9</v>
      </c>
      <c r="F91" s="147">
        <f>+IFERROR(D91/E91,0)</f>
        <v>7171.1111111111113</v>
      </c>
      <c r="G91" s="2"/>
      <c r="H91" s="2"/>
    </row>
    <row r="92" spans="2:8" hidden="1" thickBot="1" x14ac:dyDescent="0.3">
      <c r="B92" s="79" t="s">
        <v>68</v>
      </c>
      <c r="C92" s="137">
        <v>0</v>
      </c>
      <c r="D92" s="137">
        <v>0</v>
      </c>
      <c r="E92" s="235">
        <v>0</v>
      </c>
      <c r="F92" s="292">
        <v>0</v>
      </c>
      <c r="G92" s="2"/>
      <c r="H92" s="2"/>
    </row>
    <row r="93" spans="2:8" ht="16.5" thickBot="1" x14ac:dyDescent="0.3">
      <c r="B93" s="237" t="s">
        <v>154</v>
      </c>
      <c r="C93" s="253">
        <f>SUM(C88:C92)</f>
        <v>26226629.899999987</v>
      </c>
      <c r="D93" s="253">
        <f>SUM(D88:D92)</f>
        <v>37466467</v>
      </c>
      <c r="E93" s="232">
        <f>SUM(E88:E92)</f>
        <v>5575</v>
      </c>
      <c r="F93" s="262">
        <f>D93/E93</f>
        <v>6720.4425112107619</v>
      </c>
      <c r="G93" s="2"/>
      <c r="H93" s="2"/>
    </row>
    <row r="94" spans="2:8" x14ac:dyDescent="0.25">
      <c r="G94" s="2"/>
      <c r="H94" s="2"/>
    </row>
    <row r="95" spans="2:8" ht="16.5" thickBot="1" x14ac:dyDescent="0.3">
      <c r="G95" s="2"/>
      <c r="H95" s="2"/>
    </row>
    <row r="96" spans="2:8" ht="15.75" customHeight="1" x14ac:dyDescent="0.25">
      <c r="B96" s="384" t="s">
        <v>160</v>
      </c>
      <c r="C96" s="385"/>
      <c r="D96" s="385"/>
      <c r="E96" s="385"/>
      <c r="F96" s="386"/>
      <c r="G96" s="2"/>
      <c r="H96" s="2"/>
    </row>
    <row r="97" spans="2:10" ht="16.5" customHeight="1" thickBot="1" x14ac:dyDescent="0.3">
      <c r="B97" s="387"/>
      <c r="C97" s="388"/>
      <c r="D97" s="388"/>
      <c r="E97" s="388"/>
      <c r="F97" s="389"/>
      <c r="G97" s="2"/>
      <c r="H97" s="2"/>
    </row>
    <row r="98" spans="2:10" ht="16.5" thickBot="1" x14ac:dyDescent="0.3">
      <c r="G98" s="2"/>
      <c r="H98" s="2"/>
    </row>
    <row r="99" spans="2:10" ht="48" thickBot="1" x14ac:dyDescent="0.3">
      <c r="B99" s="180" t="s">
        <v>161</v>
      </c>
      <c r="C99" s="175" t="s">
        <v>144</v>
      </c>
      <c r="D99" s="175" t="s">
        <v>145</v>
      </c>
      <c r="E99" s="175" t="s">
        <v>146</v>
      </c>
      <c r="F99" s="228" t="s">
        <v>147</v>
      </c>
      <c r="G99" s="2"/>
      <c r="H99" s="2"/>
    </row>
    <row r="100" spans="2:10" x14ac:dyDescent="0.25">
      <c r="B100" s="193" t="s">
        <v>25</v>
      </c>
      <c r="C100" s="248">
        <v>0</v>
      </c>
      <c r="D100" s="247">
        <v>0</v>
      </c>
      <c r="E100" s="56" t="s">
        <v>162</v>
      </c>
      <c r="F100" s="244" t="s">
        <v>162</v>
      </c>
      <c r="G100" s="194"/>
      <c r="H100" s="195"/>
      <c r="I100" s="195"/>
      <c r="J100" s="195"/>
    </row>
    <row r="101" spans="2:10" x14ac:dyDescent="0.25">
      <c r="B101" s="191" t="s">
        <v>26</v>
      </c>
      <c r="C101" s="250">
        <v>11829721.400000002</v>
      </c>
      <c r="D101" s="249">
        <v>16899602</v>
      </c>
      <c r="E101" s="57">
        <v>2013</v>
      </c>
      <c r="F101" s="279">
        <f t="shared" ref="F101:F106" si="4">D101/E101</f>
        <v>8395.2319920516638</v>
      </c>
      <c r="G101" s="194"/>
      <c r="H101" s="195"/>
      <c r="I101" s="195"/>
      <c r="J101" s="195"/>
    </row>
    <row r="102" spans="2:10" x14ac:dyDescent="0.25">
      <c r="B102" s="191" t="s">
        <v>103</v>
      </c>
      <c r="C102" s="250">
        <v>13231821.499999998</v>
      </c>
      <c r="D102" s="249">
        <v>18902455</v>
      </c>
      <c r="E102" s="57">
        <v>3320</v>
      </c>
      <c r="F102" s="279">
        <f>D102/E102</f>
        <v>5693.5105421686749</v>
      </c>
      <c r="G102" s="194"/>
      <c r="H102" s="195"/>
      <c r="I102" s="195"/>
      <c r="J102" s="195"/>
    </row>
    <row r="103" spans="2:10" x14ac:dyDescent="0.25">
      <c r="B103" s="191" t="s">
        <v>27</v>
      </c>
      <c r="C103" s="250">
        <v>657020</v>
      </c>
      <c r="D103" s="249">
        <v>938600</v>
      </c>
      <c r="E103" s="57">
        <v>134</v>
      </c>
      <c r="F103" s="279">
        <f t="shared" si="4"/>
        <v>7004.4776119402986</v>
      </c>
      <c r="G103" s="194"/>
      <c r="H103" s="195"/>
      <c r="I103" s="195"/>
      <c r="J103" s="195"/>
    </row>
    <row r="104" spans="2:10" x14ac:dyDescent="0.25">
      <c r="B104" s="191" t="s">
        <v>28</v>
      </c>
      <c r="C104" s="250">
        <v>493367</v>
      </c>
      <c r="D104" s="249">
        <v>704810</v>
      </c>
      <c r="E104" s="57">
        <v>106</v>
      </c>
      <c r="F104" s="279">
        <f t="shared" si="4"/>
        <v>6649.1509433962265</v>
      </c>
      <c r="G104" s="194"/>
      <c r="H104" s="195"/>
      <c r="I104" s="195"/>
      <c r="J104" s="195"/>
    </row>
    <row r="105" spans="2:10" ht="16.5" thickBot="1" x14ac:dyDescent="0.3">
      <c r="B105" s="196" t="s">
        <v>29</v>
      </c>
      <c r="C105" s="255">
        <v>14700</v>
      </c>
      <c r="D105" s="256">
        <v>21000</v>
      </c>
      <c r="E105" s="293">
        <v>2</v>
      </c>
      <c r="F105" s="295">
        <f>D105/E105</f>
        <v>10500</v>
      </c>
      <c r="G105" s="194"/>
      <c r="H105" s="195"/>
      <c r="I105" s="195"/>
      <c r="J105" s="195"/>
    </row>
    <row r="106" spans="2:10" ht="16.5" thickBot="1" x14ac:dyDescent="0.3">
      <c r="B106" s="237" t="s">
        <v>154</v>
      </c>
      <c r="C106" s="257">
        <f>SUM(C100:C105)</f>
        <v>26226629.899999999</v>
      </c>
      <c r="D106" s="257">
        <f>SUM(D100:D105)</f>
        <v>37466467</v>
      </c>
      <c r="E106" s="294">
        <f>SUM(E100:E105)</f>
        <v>5575</v>
      </c>
      <c r="F106" s="262">
        <f t="shared" si="4"/>
        <v>6720.4425112107619</v>
      </c>
      <c r="G106" s="2"/>
      <c r="H106" s="195"/>
      <c r="J106" s="195"/>
    </row>
    <row r="107" spans="2:10" x14ac:dyDescent="0.25">
      <c r="B107" s="197"/>
      <c r="C107" s="198"/>
      <c r="D107" s="198"/>
      <c r="E107" s="197"/>
      <c r="G107" s="2"/>
      <c r="H107" s="2"/>
    </row>
    <row r="108" spans="2:10" ht="16.5" thickBot="1" x14ac:dyDescent="0.3">
      <c r="B108" s="197"/>
      <c r="C108" s="198"/>
      <c r="D108" s="198"/>
      <c r="E108" s="197"/>
      <c r="G108" s="2"/>
      <c r="H108" s="2"/>
    </row>
    <row r="109" spans="2:10" ht="15.75" customHeight="1" x14ac:dyDescent="0.25">
      <c r="B109" s="384" t="s">
        <v>163</v>
      </c>
      <c r="C109" s="385"/>
      <c r="D109" s="385"/>
      <c r="E109" s="385"/>
      <c r="F109" s="385"/>
      <c r="G109" s="386"/>
      <c r="H109" s="2"/>
    </row>
    <row r="110" spans="2:10" ht="16.5" customHeight="1" thickBot="1" x14ac:dyDescent="0.3">
      <c r="B110" s="387"/>
      <c r="C110" s="388"/>
      <c r="D110" s="388"/>
      <c r="E110" s="388"/>
      <c r="F110" s="388"/>
      <c r="G110" s="389"/>
      <c r="H110" s="2"/>
    </row>
    <row r="111" spans="2:10" ht="16.5" thickBot="1" x14ac:dyDescent="0.3">
      <c r="G111" s="2"/>
      <c r="H111" s="2"/>
    </row>
    <row r="112" spans="2:10" ht="63.75" thickBot="1" x14ac:dyDescent="0.3">
      <c r="B112" s="390" t="s">
        <v>58</v>
      </c>
      <c r="C112" s="391"/>
      <c r="D112" s="199" t="s">
        <v>144</v>
      </c>
      <c r="E112" s="189" t="s">
        <v>145</v>
      </c>
      <c r="F112" s="189" t="s">
        <v>146</v>
      </c>
      <c r="G112" s="190" t="s">
        <v>147</v>
      </c>
      <c r="H112" s="2"/>
    </row>
    <row r="113" spans="2:8" ht="15.75" customHeight="1" x14ac:dyDescent="0.25">
      <c r="B113" s="200" t="s">
        <v>125</v>
      </c>
      <c r="C113" s="201"/>
      <c r="D113" s="258">
        <v>447888</v>
      </c>
      <c r="E113" s="259">
        <v>639840</v>
      </c>
      <c r="F113" s="296">
        <v>64</v>
      </c>
      <c r="G113" s="261">
        <f t="shared" ref="G113:G130" si="5">E113/F113</f>
        <v>9997.5</v>
      </c>
      <c r="H113" s="2"/>
    </row>
    <row r="114" spans="2:8" ht="15.75" customHeight="1" x14ac:dyDescent="0.25">
      <c r="B114" s="267" t="s">
        <v>164</v>
      </c>
      <c r="C114" s="268"/>
      <c r="D114" s="258">
        <v>5181697.5000000019</v>
      </c>
      <c r="E114" s="259">
        <v>7402425</v>
      </c>
      <c r="F114" s="296">
        <v>1657</v>
      </c>
      <c r="G114" s="261">
        <f t="shared" si="5"/>
        <v>4467.3657211828604</v>
      </c>
      <c r="H114" s="2"/>
    </row>
    <row r="115" spans="2:8" ht="18.75" customHeight="1" x14ac:dyDescent="0.25">
      <c r="B115" s="269" t="s">
        <v>99</v>
      </c>
      <c r="C115" s="270"/>
      <c r="D115" s="258">
        <v>7276126.2000000002</v>
      </c>
      <c r="E115" s="259">
        <v>10394466</v>
      </c>
      <c r="F115" s="296">
        <v>1498</v>
      </c>
      <c r="G115" s="261">
        <f t="shared" si="5"/>
        <v>6938.8958611481976</v>
      </c>
      <c r="H115" s="2"/>
    </row>
    <row r="116" spans="2:8" x14ac:dyDescent="0.25">
      <c r="B116" s="202" t="s">
        <v>165</v>
      </c>
      <c r="C116" s="203"/>
      <c r="D116" s="258">
        <v>1092532.7</v>
      </c>
      <c r="E116" s="259">
        <v>1560761</v>
      </c>
      <c r="F116" s="296">
        <v>245</v>
      </c>
      <c r="G116" s="261">
        <f t="shared" si="5"/>
        <v>6370.4530612244898</v>
      </c>
      <c r="H116" s="2"/>
    </row>
    <row r="117" spans="2:8" ht="15.75" customHeight="1" x14ac:dyDescent="0.25">
      <c r="B117" s="204" t="s">
        <v>166</v>
      </c>
      <c r="C117" s="205"/>
      <c r="D117" s="258">
        <v>945952</v>
      </c>
      <c r="E117" s="259">
        <v>1351360</v>
      </c>
      <c r="F117" s="296">
        <v>170</v>
      </c>
      <c r="G117" s="261">
        <f t="shared" si="5"/>
        <v>7949.1764705882351</v>
      </c>
      <c r="H117" s="2"/>
    </row>
    <row r="118" spans="2:8" ht="15.75" customHeight="1" x14ac:dyDescent="0.25">
      <c r="B118" s="204" t="s">
        <v>104</v>
      </c>
      <c r="C118" s="205"/>
      <c r="D118" s="258">
        <v>49350</v>
      </c>
      <c r="E118" s="259">
        <v>70500</v>
      </c>
      <c r="F118" s="296">
        <v>12</v>
      </c>
      <c r="G118" s="261">
        <f t="shared" si="5"/>
        <v>5875</v>
      </c>
      <c r="H118" s="2"/>
    </row>
    <row r="119" spans="2:8" ht="15.75" customHeight="1" x14ac:dyDescent="0.25">
      <c r="B119" s="204" t="s">
        <v>143</v>
      </c>
      <c r="C119" s="205"/>
      <c r="D119" s="258">
        <v>28105</v>
      </c>
      <c r="E119" s="259">
        <v>40150</v>
      </c>
      <c r="F119" s="296">
        <v>4</v>
      </c>
      <c r="G119" s="261">
        <f t="shared" si="5"/>
        <v>10037.5</v>
      </c>
      <c r="H119" s="2"/>
    </row>
    <row r="120" spans="2:8" ht="15.75" customHeight="1" x14ac:dyDescent="0.25">
      <c r="B120" s="204" t="s">
        <v>167</v>
      </c>
      <c r="C120" s="205"/>
      <c r="D120" s="258">
        <v>4550</v>
      </c>
      <c r="E120" s="259">
        <v>6500</v>
      </c>
      <c r="F120" s="296">
        <v>2</v>
      </c>
      <c r="G120" s="261">
        <f t="shared" si="5"/>
        <v>3250</v>
      </c>
      <c r="H120" s="2"/>
    </row>
    <row r="121" spans="2:8" ht="15.75" customHeight="1" x14ac:dyDescent="0.25">
      <c r="B121" s="204" t="s">
        <v>168</v>
      </c>
      <c r="C121" s="205"/>
      <c r="D121" s="258">
        <v>185500</v>
      </c>
      <c r="E121" s="259">
        <v>265000</v>
      </c>
      <c r="F121" s="296">
        <v>34</v>
      </c>
      <c r="G121" s="261">
        <f t="shared" si="5"/>
        <v>7794.1176470588234</v>
      </c>
      <c r="H121" s="2"/>
    </row>
    <row r="122" spans="2:8" ht="15.75" customHeight="1" x14ac:dyDescent="0.25">
      <c r="B122" s="206" t="s">
        <v>169</v>
      </c>
      <c r="C122" s="101"/>
      <c r="D122" s="258">
        <v>7000</v>
      </c>
      <c r="E122" s="259">
        <v>10000</v>
      </c>
      <c r="F122" s="296">
        <v>1</v>
      </c>
      <c r="G122" s="261">
        <f t="shared" si="5"/>
        <v>10000</v>
      </c>
      <c r="H122" s="2"/>
    </row>
    <row r="123" spans="2:8" ht="15.75" customHeight="1" x14ac:dyDescent="0.25">
      <c r="B123" s="204" t="s">
        <v>170</v>
      </c>
      <c r="C123" s="205"/>
      <c r="D123" s="258">
        <v>1067754.2</v>
      </c>
      <c r="E123" s="259">
        <v>1525216</v>
      </c>
      <c r="F123" s="296">
        <v>221</v>
      </c>
      <c r="G123" s="261">
        <f t="shared" si="5"/>
        <v>6901.429864253394</v>
      </c>
      <c r="H123" s="2"/>
    </row>
    <row r="124" spans="2:8" ht="15.75" customHeight="1" x14ac:dyDescent="0.25">
      <c r="B124" s="204" t="s">
        <v>61</v>
      </c>
      <c r="C124" s="205"/>
      <c r="D124" s="258">
        <v>1393476.7</v>
      </c>
      <c r="E124" s="259">
        <v>1990681</v>
      </c>
      <c r="F124" s="296">
        <v>305</v>
      </c>
      <c r="G124" s="261">
        <f t="shared" si="5"/>
        <v>6526.8229508196719</v>
      </c>
      <c r="H124" s="2"/>
    </row>
    <row r="125" spans="2:8" ht="15.75" customHeight="1" x14ac:dyDescent="0.25">
      <c r="B125" s="204" t="s">
        <v>63</v>
      </c>
      <c r="C125" s="205"/>
      <c r="D125" s="258">
        <v>2441310.9</v>
      </c>
      <c r="E125" s="259">
        <v>3487587</v>
      </c>
      <c r="F125" s="296">
        <v>535</v>
      </c>
      <c r="G125" s="261">
        <f t="shared" si="5"/>
        <v>6518.8542056074766</v>
      </c>
      <c r="H125" s="2"/>
    </row>
    <row r="126" spans="2:8" ht="15.75" customHeight="1" x14ac:dyDescent="0.25">
      <c r="B126" s="206" t="s">
        <v>64</v>
      </c>
      <c r="C126" s="101"/>
      <c r="D126" s="258">
        <v>97300</v>
      </c>
      <c r="E126" s="259">
        <v>139000</v>
      </c>
      <c r="F126" s="296">
        <v>21</v>
      </c>
      <c r="G126" s="261">
        <f t="shared" si="5"/>
        <v>6619.0476190476193</v>
      </c>
      <c r="H126" s="2"/>
    </row>
    <row r="127" spans="2:8" ht="15.75" customHeight="1" x14ac:dyDescent="0.25">
      <c r="B127" s="204" t="s">
        <v>171</v>
      </c>
      <c r="C127" s="205"/>
      <c r="D127" s="258">
        <v>293364.40000000002</v>
      </c>
      <c r="E127" s="259">
        <v>419092</v>
      </c>
      <c r="F127" s="296">
        <v>70</v>
      </c>
      <c r="G127" s="261">
        <f t="shared" si="5"/>
        <v>5987.028571428571</v>
      </c>
      <c r="H127" s="2"/>
    </row>
    <row r="128" spans="2:8" ht="15.75" customHeight="1" x14ac:dyDescent="0.25">
      <c r="B128" s="204" t="s">
        <v>105</v>
      </c>
      <c r="C128" s="205"/>
      <c r="D128" s="258">
        <v>139251</v>
      </c>
      <c r="E128" s="259">
        <v>198930</v>
      </c>
      <c r="F128" s="296">
        <v>23</v>
      </c>
      <c r="G128" s="261">
        <f t="shared" si="5"/>
        <v>8649.1304347826081</v>
      </c>
      <c r="H128" s="2"/>
    </row>
    <row r="129" spans="2:8" ht="16.5" customHeight="1" thickBot="1" x14ac:dyDescent="0.3">
      <c r="B129" s="204" t="s">
        <v>65</v>
      </c>
      <c r="C129" s="205"/>
      <c r="D129" s="258">
        <v>5575471.2999999998</v>
      </c>
      <c r="E129" s="259">
        <v>7964959</v>
      </c>
      <c r="F129" s="296">
        <v>713</v>
      </c>
      <c r="G129" s="261">
        <f t="shared" si="5"/>
        <v>11171.05049088359</v>
      </c>
      <c r="H129" s="2"/>
    </row>
    <row r="130" spans="2:8" ht="16.5" thickBot="1" x14ac:dyDescent="0.3">
      <c r="B130" s="392" t="s">
        <v>154</v>
      </c>
      <c r="C130" s="393"/>
      <c r="D130" s="260">
        <f>SUM(D113:D129)</f>
        <v>26226629.899999999</v>
      </c>
      <c r="E130" s="257">
        <f>SUM(E113:E129)</f>
        <v>37466467</v>
      </c>
      <c r="F130" s="294">
        <f>SUM(F113:F129)</f>
        <v>5575</v>
      </c>
      <c r="G130" s="262">
        <f t="shared" si="5"/>
        <v>6720.4425112107619</v>
      </c>
      <c r="H130" s="2"/>
    </row>
    <row r="131" spans="2:8" x14ac:dyDescent="0.25">
      <c r="H131" s="2"/>
    </row>
    <row r="132" spans="2:8" x14ac:dyDescent="0.25">
      <c r="B132" s="73" t="s">
        <v>88</v>
      </c>
      <c r="H132" s="2"/>
    </row>
    <row r="133" spans="2:8" x14ac:dyDescent="0.25">
      <c r="B133" s="73" t="s">
        <v>89</v>
      </c>
      <c r="H133" s="2"/>
    </row>
    <row r="134" spans="2:8" x14ac:dyDescent="0.25">
      <c r="H134" s="2"/>
    </row>
    <row r="135" spans="2:8" x14ac:dyDescent="0.25">
      <c r="H135" s="2"/>
    </row>
  </sheetData>
  <mergeCells count="10">
    <mergeCell ref="B96:F97"/>
    <mergeCell ref="B109:G110"/>
    <mergeCell ref="B112:C112"/>
    <mergeCell ref="B130:C130"/>
    <mergeCell ref="B8:F9"/>
    <mergeCell ref="B23:F24"/>
    <mergeCell ref="B42:F43"/>
    <mergeCell ref="B50:F51"/>
    <mergeCell ref="B53:F54"/>
    <mergeCell ref="B84:F8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DO1124"/>
  <sheetViews>
    <sheetView showGridLines="0" zoomScale="90" zoomScaleNormal="90" workbookViewId="0">
      <selection activeCell="G59" sqref="G59"/>
    </sheetView>
  </sheetViews>
  <sheetFormatPr baseColWidth="10" defaultRowHeight="15" x14ac:dyDescent="0.25"/>
  <cols>
    <col min="1" max="2" width="11.42578125" style="207"/>
    <col min="3" max="3" width="20.28515625" style="208" customWidth="1"/>
    <col min="4" max="4" width="25.28515625" style="208" customWidth="1"/>
    <col min="5" max="5" width="23" style="208" customWidth="1"/>
    <col min="6" max="6" width="21.5703125" style="208" customWidth="1"/>
    <col min="7" max="7" width="20.140625" style="208" customWidth="1"/>
    <col min="8" max="8" width="13" style="208" bestFit="1" customWidth="1"/>
    <col min="9" max="9" width="13.42578125" style="207" bestFit="1" customWidth="1"/>
    <col min="10" max="119" width="11.42578125" style="207"/>
    <col min="120" max="16384" width="11.42578125" style="208"/>
  </cols>
  <sheetData>
    <row r="1" spans="1:119" s="207" customFormat="1" x14ac:dyDescent="0.25"/>
    <row r="2" spans="1:119" s="207" customFormat="1" x14ac:dyDescent="0.25"/>
    <row r="3" spans="1:119" s="207" customFormat="1" x14ac:dyDescent="0.25"/>
    <row r="4" spans="1:119" s="207" customFormat="1" x14ac:dyDescent="0.25"/>
    <row r="5" spans="1:119" s="207" customFormat="1" x14ac:dyDescent="0.25"/>
    <row r="6" spans="1:119" s="207" customFormat="1" x14ac:dyDescent="0.25"/>
    <row r="7" spans="1:119" s="207" customFormat="1" x14ac:dyDescent="0.25"/>
    <row r="8" spans="1:119" s="207" customFormat="1" x14ac:dyDescent="0.25"/>
    <row r="9" spans="1:119" s="207" customFormat="1" x14ac:dyDescent="0.25"/>
    <row r="10" spans="1:119" s="207" customFormat="1" x14ac:dyDescent="0.25"/>
    <row r="11" spans="1:119" s="207" customFormat="1" ht="15.75" thickBot="1" x14ac:dyDescent="0.3"/>
    <row r="12" spans="1:119" ht="15" customHeight="1" x14ac:dyDescent="0.25">
      <c r="C12" s="395" t="s">
        <v>172</v>
      </c>
      <c r="D12" s="396"/>
      <c r="E12" s="396"/>
      <c r="F12" s="397"/>
      <c r="G12" s="207"/>
      <c r="H12" s="207"/>
      <c r="DM12" s="208"/>
      <c r="DN12" s="208"/>
      <c r="DO12" s="208"/>
    </row>
    <row r="13" spans="1:119" ht="22.5" customHeight="1" thickBot="1" x14ac:dyDescent="0.3">
      <c r="C13" s="398"/>
      <c r="D13" s="399"/>
      <c r="E13" s="399"/>
      <c r="F13" s="400"/>
      <c r="G13" s="207"/>
      <c r="H13" s="207"/>
      <c r="DM13" s="208"/>
      <c r="DN13" s="208"/>
      <c r="DO13" s="208"/>
    </row>
    <row r="14" spans="1:119" s="207" customFormat="1" ht="15.75" thickBot="1" x14ac:dyDescent="0.3">
      <c r="J14" s="209"/>
    </row>
    <row r="15" spans="1:119" s="212" customFormat="1" ht="30" customHeight="1" thickBot="1" x14ac:dyDescent="0.3">
      <c r="A15" s="207"/>
      <c r="B15" s="26"/>
      <c r="C15" s="15" t="s">
        <v>5</v>
      </c>
      <c r="D15" s="175" t="s">
        <v>173</v>
      </c>
      <c r="E15" s="210" t="s">
        <v>59</v>
      </c>
      <c r="F15" s="211" t="s">
        <v>174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</row>
    <row r="16" spans="1:119" x14ac:dyDescent="0.25">
      <c r="C16" s="213">
        <v>2015</v>
      </c>
      <c r="D16" s="297">
        <v>1446623.7800000003</v>
      </c>
      <c r="E16" s="301">
        <v>32</v>
      </c>
      <c r="F16" s="302">
        <f>+D16/E16</f>
        <v>45206.993125000008</v>
      </c>
      <c r="G16" s="207"/>
      <c r="H16" s="207"/>
      <c r="DM16" s="208"/>
      <c r="DN16" s="208"/>
      <c r="DO16" s="208"/>
    </row>
    <row r="17" spans="3:119" x14ac:dyDescent="0.25">
      <c r="C17" s="214">
        <v>2016</v>
      </c>
      <c r="D17" s="298">
        <v>8018890.3899999978</v>
      </c>
      <c r="E17" s="303">
        <v>79</v>
      </c>
      <c r="F17" s="304">
        <f>+D17/E17</f>
        <v>101504.94164556959</v>
      </c>
      <c r="G17" s="209"/>
      <c r="H17" s="207"/>
      <c r="DM17" s="208"/>
      <c r="DN17" s="208"/>
      <c r="DO17" s="208"/>
    </row>
    <row r="18" spans="3:119" x14ac:dyDescent="0.25">
      <c r="C18" s="177">
        <v>2017</v>
      </c>
      <c r="D18" s="298">
        <v>7718236.6399999997</v>
      </c>
      <c r="E18" s="303">
        <v>106</v>
      </c>
      <c r="F18" s="304">
        <f>+D18/E18</f>
        <v>72813.553207547171</v>
      </c>
      <c r="G18" s="207"/>
      <c r="H18" s="207"/>
      <c r="DM18" s="208"/>
      <c r="DN18" s="208"/>
      <c r="DO18" s="208"/>
    </row>
    <row r="19" spans="3:119" ht="15.75" thickBot="1" x14ac:dyDescent="0.3">
      <c r="C19" s="93">
        <v>2018</v>
      </c>
      <c r="D19" s="299">
        <v>9713311.1199999992</v>
      </c>
      <c r="E19" s="305">
        <v>132</v>
      </c>
      <c r="F19" s="306">
        <f>+D19/E19</f>
        <v>73585.690303030293</v>
      </c>
      <c r="G19" s="207"/>
      <c r="H19" s="207"/>
      <c r="DM19" s="208"/>
      <c r="DN19" s="208"/>
      <c r="DO19" s="208"/>
    </row>
    <row r="20" spans="3:119" ht="15.75" thickBot="1" x14ac:dyDescent="0.3">
      <c r="C20" s="37" t="s">
        <v>9</v>
      </c>
      <c r="D20" s="300">
        <f>SUM(D16:D19)</f>
        <v>26897061.93</v>
      </c>
      <c r="E20" s="307">
        <f>SUM(E16:E19)</f>
        <v>349</v>
      </c>
      <c r="F20" s="308">
        <f>+D20/E20</f>
        <v>77068.945358166195</v>
      </c>
      <c r="G20" s="207"/>
      <c r="H20" s="207"/>
      <c r="DM20" s="208"/>
      <c r="DN20" s="208"/>
      <c r="DO20" s="208"/>
    </row>
    <row r="21" spans="3:119" s="207" customFormat="1" x14ac:dyDescent="0.25">
      <c r="C21" s="179"/>
    </row>
    <row r="22" spans="3:119" s="207" customFormat="1" ht="15.75" thickBot="1" x14ac:dyDescent="0.3"/>
    <row r="23" spans="3:119" s="207" customFormat="1" ht="15" customHeight="1" x14ac:dyDescent="0.25">
      <c r="C23" s="401" t="s">
        <v>175</v>
      </c>
      <c r="D23" s="402"/>
      <c r="E23" s="402"/>
      <c r="F23" s="403"/>
    </row>
    <row r="24" spans="3:119" s="207" customFormat="1" ht="15" customHeight="1" thickBot="1" x14ac:dyDescent="0.3">
      <c r="C24" s="404"/>
      <c r="D24" s="405"/>
      <c r="E24" s="405"/>
      <c r="F24" s="406"/>
    </row>
    <row r="25" spans="3:119" s="207" customFormat="1" ht="15.75" customHeight="1" thickBot="1" x14ac:dyDescent="0.3"/>
    <row r="26" spans="3:119" s="207" customFormat="1" ht="16.5" thickBot="1" x14ac:dyDescent="0.3">
      <c r="C26" s="180" t="s">
        <v>148</v>
      </c>
      <c r="D26" s="175" t="s">
        <v>173</v>
      </c>
      <c r="E26" s="210" t="s">
        <v>59</v>
      </c>
      <c r="F26" s="215" t="s">
        <v>174</v>
      </c>
    </row>
    <row r="27" spans="3:119" s="207" customFormat="1" x14ac:dyDescent="0.25">
      <c r="C27" s="216" t="s">
        <v>11</v>
      </c>
      <c r="D27" s="309">
        <v>1134796.68</v>
      </c>
      <c r="E27" s="273">
        <v>10</v>
      </c>
      <c r="F27" s="313">
        <f>+IFERROR(D27/E27,0)</f>
        <v>113479.66799999999</v>
      </c>
    </row>
    <row r="28" spans="3:119" s="207" customFormat="1" x14ac:dyDescent="0.25">
      <c r="C28" s="217" t="s">
        <v>12</v>
      </c>
      <c r="D28" s="117">
        <v>504517.57000000007</v>
      </c>
      <c r="E28" s="274">
        <v>9</v>
      </c>
      <c r="F28" s="314">
        <f>+IFERROR(D28/E28,0)</f>
        <v>56057.507777777784</v>
      </c>
    </row>
    <row r="29" spans="3:119" s="207" customFormat="1" x14ac:dyDescent="0.25">
      <c r="C29" s="217" t="s">
        <v>13</v>
      </c>
      <c r="D29" s="117">
        <v>753225.7699999999</v>
      </c>
      <c r="E29" s="274">
        <v>12</v>
      </c>
      <c r="F29" s="314">
        <f t="shared" ref="F29:F38" si="0">+IFERROR(D29/E29,0)</f>
        <v>62768.814166666656</v>
      </c>
    </row>
    <row r="30" spans="3:119" s="207" customFormat="1" x14ac:dyDescent="0.25">
      <c r="C30" s="217" t="s">
        <v>14</v>
      </c>
      <c r="D30" s="117">
        <v>893960.89999999991</v>
      </c>
      <c r="E30" s="274">
        <v>12</v>
      </c>
      <c r="F30" s="314">
        <f t="shared" si="0"/>
        <v>74496.741666666654</v>
      </c>
    </row>
    <row r="31" spans="3:119" s="207" customFormat="1" x14ac:dyDescent="0.25">
      <c r="C31" s="217" t="s">
        <v>15</v>
      </c>
      <c r="D31" s="117">
        <v>796181.68</v>
      </c>
      <c r="E31" s="274">
        <v>11</v>
      </c>
      <c r="F31" s="314">
        <f t="shared" si="0"/>
        <v>72380.152727272725</v>
      </c>
    </row>
    <row r="32" spans="3:119" s="207" customFormat="1" x14ac:dyDescent="0.25">
      <c r="C32" s="217" t="s">
        <v>16</v>
      </c>
      <c r="D32" s="117">
        <v>1201296.9099999999</v>
      </c>
      <c r="E32" s="274">
        <v>17</v>
      </c>
      <c r="F32" s="314">
        <f t="shared" si="0"/>
        <v>70664.524117647059</v>
      </c>
    </row>
    <row r="33" spans="3:6" s="207" customFormat="1" x14ac:dyDescent="0.25">
      <c r="C33" s="217" t="s">
        <v>17</v>
      </c>
      <c r="D33" s="117">
        <v>552538.87000000011</v>
      </c>
      <c r="E33" s="274">
        <v>6</v>
      </c>
      <c r="F33" s="314">
        <f t="shared" si="0"/>
        <v>92089.81166666669</v>
      </c>
    </row>
    <row r="34" spans="3:6" s="207" customFormat="1" x14ac:dyDescent="0.25">
      <c r="C34" s="217" t="s">
        <v>18</v>
      </c>
      <c r="D34" s="117">
        <v>928904.95000000007</v>
      </c>
      <c r="E34" s="274">
        <v>11</v>
      </c>
      <c r="F34" s="314">
        <f t="shared" si="0"/>
        <v>84445.904545454556</v>
      </c>
    </row>
    <row r="35" spans="3:6" s="207" customFormat="1" x14ac:dyDescent="0.25">
      <c r="C35" s="217" t="s">
        <v>19</v>
      </c>
      <c r="D35" s="117">
        <v>887578.70000000007</v>
      </c>
      <c r="E35" s="274">
        <v>14</v>
      </c>
      <c r="F35" s="314">
        <f t="shared" si="0"/>
        <v>63398.478571428575</v>
      </c>
    </row>
    <row r="36" spans="3:6" s="207" customFormat="1" x14ac:dyDescent="0.25">
      <c r="C36" s="219" t="s">
        <v>20</v>
      </c>
      <c r="D36" s="310">
        <v>609214.45000000007</v>
      </c>
      <c r="E36" s="312">
        <v>10</v>
      </c>
      <c r="F36" s="314">
        <f t="shared" si="0"/>
        <v>60921.445000000007</v>
      </c>
    </row>
    <row r="37" spans="3:6" s="207" customFormat="1" x14ac:dyDescent="0.25">
      <c r="C37" s="217" t="s">
        <v>21</v>
      </c>
      <c r="D37" s="117">
        <v>516597.71</v>
      </c>
      <c r="E37" s="274">
        <v>8</v>
      </c>
      <c r="F37" s="314">
        <f t="shared" si="0"/>
        <v>64574.713750000003</v>
      </c>
    </row>
    <row r="38" spans="3:6" s="207" customFormat="1" ht="15.75" thickBot="1" x14ac:dyDescent="0.3">
      <c r="C38" s="217" t="s">
        <v>22</v>
      </c>
      <c r="D38" s="117">
        <v>934496.93</v>
      </c>
      <c r="E38" s="274">
        <v>12</v>
      </c>
      <c r="F38" s="314">
        <f t="shared" si="0"/>
        <v>77874.744166666671</v>
      </c>
    </row>
    <row r="39" spans="3:6" s="207" customFormat="1" ht="15.75" thickBot="1" x14ac:dyDescent="0.3">
      <c r="C39" s="220" t="s">
        <v>9</v>
      </c>
      <c r="D39" s="311">
        <f>SUM(D27:D38)</f>
        <v>9713311.120000001</v>
      </c>
      <c r="E39" s="107">
        <f>SUM(E27:E38)</f>
        <v>132</v>
      </c>
      <c r="F39" s="315">
        <f>+D39/E39</f>
        <v>73585.690303030307</v>
      </c>
    </row>
    <row r="40" spans="3:6" s="207" customFormat="1" x14ac:dyDescent="0.25"/>
    <row r="41" spans="3:6" s="207" customFormat="1" ht="15.75" thickBot="1" x14ac:dyDescent="0.3"/>
    <row r="42" spans="3:6" s="207" customFormat="1" ht="15" customHeight="1" x14ac:dyDescent="0.25">
      <c r="C42" s="395" t="s">
        <v>193</v>
      </c>
      <c r="D42" s="396"/>
      <c r="E42" s="396"/>
      <c r="F42" s="397"/>
    </row>
    <row r="43" spans="3:6" s="207" customFormat="1" ht="15.75" customHeight="1" thickBot="1" x14ac:dyDescent="0.3">
      <c r="C43" s="398"/>
      <c r="D43" s="399"/>
      <c r="E43" s="399"/>
      <c r="F43" s="400"/>
    </row>
    <row r="44" spans="3:6" s="207" customFormat="1" ht="15.75" thickBot="1" x14ac:dyDescent="0.3"/>
    <row r="45" spans="3:6" s="207" customFormat="1" ht="16.5" thickBot="1" x14ac:dyDescent="0.3">
      <c r="C45" s="180" t="s">
        <v>152</v>
      </c>
      <c r="D45" s="175" t="s">
        <v>173</v>
      </c>
      <c r="E45" s="210" t="s">
        <v>59</v>
      </c>
      <c r="F45" s="211" t="s">
        <v>174</v>
      </c>
    </row>
    <row r="46" spans="3:6" s="207" customFormat="1" x14ac:dyDescent="0.25">
      <c r="C46" s="221" t="s">
        <v>176</v>
      </c>
      <c r="D46" s="309">
        <v>266425.65000000002</v>
      </c>
      <c r="E46" s="317">
        <v>7</v>
      </c>
      <c r="F46" s="320">
        <f t="shared" ref="F46:F62" si="1">+IFERROR(D46/E46,0)</f>
        <v>38060.807142857149</v>
      </c>
    </row>
    <row r="47" spans="3:6" s="207" customFormat="1" x14ac:dyDescent="0.25">
      <c r="C47" s="222" t="s">
        <v>177</v>
      </c>
      <c r="D47" s="117">
        <v>2766314.6399999997</v>
      </c>
      <c r="E47" s="318">
        <v>29</v>
      </c>
      <c r="F47" s="321">
        <f t="shared" si="1"/>
        <v>95390.159999999989</v>
      </c>
    </row>
    <row r="48" spans="3:6" s="207" customFormat="1" x14ac:dyDescent="0.25">
      <c r="C48" s="222" t="s">
        <v>178</v>
      </c>
      <c r="D48" s="117">
        <v>460116.32999999996</v>
      </c>
      <c r="E48" s="318">
        <v>8</v>
      </c>
      <c r="F48" s="321">
        <f t="shared" si="1"/>
        <v>57514.541249999995</v>
      </c>
    </row>
    <row r="49" spans="3:6" s="207" customFormat="1" x14ac:dyDescent="0.25">
      <c r="C49" s="222" t="s">
        <v>179</v>
      </c>
      <c r="D49" s="117">
        <v>304791.77999999997</v>
      </c>
      <c r="E49" s="318">
        <v>5</v>
      </c>
      <c r="F49" s="321">
        <f t="shared" si="1"/>
        <v>60958.355999999992</v>
      </c>
    </row>
    <row r="50" spans="3:6" s="207" customFormat="1" x14ac:dyDescent="0.25">
      <c r="C50" s="222" t="s">
        <v>191</v>
      </c>
      <c r="D50" s="117">
        <v>25000</v>
      </c>
      <c r="E50" s="318">
        <v>1</v>
      </c>
      <c r="F50" s="321">
        <f t="shared" si="1"/>
        <v>25000</v>
      </c>
    </row>
    <row r="51" spans="3:6" s="207" customFormat="1" x14ac:dyDescent="0.25">
      <c r="C51" s="222" t="s">
        <v>182</v>
      </c>
      <c r="D51" s="117">
        <v>2301002.5499999998</v>
      </c>
      <c r="E51" s="318">
        <v>23</v>
      </c>
      <c r="F51" s="321">
        <f t="shared" si="1"/>
        <v>100043.58913043478</v>
      </c>
    </row>
    <row r="52" spans="3:6" s="207" customFormat="1" x14ac:dyDescent="0.25">
      <c r="C52" s="222" t="s">
        <v>183</v>
      </c>
      <c r="D52" s="117">
        <v>1410729.0000000002</v>
      </c>
      <c r="E52" s="318">
        <v>25</v>
      </c>
      <c r="F52" s="321">
        <f t="shared" si="1"/>
        <v>56429.160000000011</v>
      </c>
    </row>
    <row r="53" spans="3:6" s="207" customFormat="1" x14ac:dyDescent="0.25">
      <c r="C53" s="229" t="s">
        <v>181</v>
      </c>
      <c r="D53" s="316">
        <v>122635.53</v>
      </c>
      <c r="E53" s="319">
        <v>3</v>
      </c>
      <c r="F53" s="321">
        <f t="shared" si="1"/>
        <v>40878.51</v>
      </c>
    </row>
    <row r="54" spans="3:6" s="207" customFormat="1" x14ac:dyDescent="0.25">
      <c r="C54" s="229" t="s">
        <v>180</v>
      </c>
      <c r="D54" s="316">
        <v>50000</v>
      </c>
      <c r="E54" s="319">
        <v>1</v>
      </c>
      <c r="F54" s="321">
        <f t="shared" si="1"/>
        <v>50000</v>
      </c>
    </row>
    <row r="55" spans="3:6" s="207" customFormat="1" x14ac:dyDescent="0.25">
      <c r="C55" s="229" t="s">
        <v>192</v>
      </c>
      <c r="D55" s="316">
        <v>50000</v>
      </c>
      <c r="E55" s="319">
        <v>1</v>
      </c>
      <c r="F55" s="321">
        <f t="shared" si="1"/>
        <v>50000</v>
      </c>
    </row>
    <row r="56" spans="3:6" s="207" customFormat="1" x14ac:dyDescent="0.25">
      <c r="C56" s="229" t="s">
        <v>49</v>
      </c>
      <c r="D56" s="316">
        <v>545479.27</v>
      </c>
      <c r="E56" s="319">
        <v>7</v>
      </c>
      <c r="F56" s="321">
        <f t="shared" si="1"/>
        <v>77925.61</v>
      </c>
    </row>
    <row r="57" spans="3:6" s="207" customFormat="1" x14ac:dyDescent="0.25">
      <c r="C57" s="229" t="s">
        <v>41</v>
      </c>
      <c r="D57" s="316">
        <v>732299.58</v>
      </c>
      <c r="E57" s="319">
        <v>10</v>
      </c>
      <c r="F57" s="321">
        <f t="shared" si="1"/>
        <v>73229.957999999999</v>
      </c>
    </row>
    <row r="58" spans="3:6" s="207" customFormat="1" x14ac:dyDescent="0.25">
      <c r="C58" s="229" t="s">
        <v>39</v>
      </c>
      <c r="D58" s="316">
        <v>70302.849999999991</v>
      </c>
      <c r="E58" s="319">
        <v>2</v>
      </c>
      <c r="F58" s="321">
        <f t="shared" si="1"/>
        <v>35151.424999999996</v>
      </c>
    </row>
    <row r="59" spans="3:6" s="207" customFormat="1" x14ac:dyDescent="0.25">
      <c r="C59" s="229" t="s">
        <v>48</v>
      </c>
      <c r="D59" s="316">
        <v>410028.21</v>
      </c>
      <c r="E59" s="319">
        <v>7</v>
      </c>
      <c r="F59" s="321">
        <f t="shared" si="1"/>
        <v>58575.458571428571</v>
      </c>
    </row>
    <row r="60" spans="3:6" s="207" customFormat="1" x14ac:dyDescent="0.25">
      <c r="C60" s="229" t="s">
        <v>95</v>
      </c>
      <c r="D60" s="316">
        <v>101186.11</v>
      </c>
      <c r="E60" s="319">
        <v>1</v>
      </c>
      <c r="F60" s="321">
        <f t="shared" si="1"/>
        <v>101186.11</v>
      </c>
    </row>
    <row r="61" spans="3:6" s="207" customFormat="1" x14ac:dyDescent="0.25">
      <c r="C61" s="229" t="s">
        <v>46</v>
      </c>
      <c r="D61" s="316">
        <v>66999.62</v>
      </c>
      <c r="E61" s="319">
        <v>1</v>
      </c>
      <c r="F61" s="321">
        <f t="shared" si="1"/>
        <v>66999.62</v>
      </c>
    </row>
    <row r="62" spans="3:6" s="207" customFormat="1" ht="15.75" thickBot="1" x14ac:dyDescent="0.3">
      <c r="C62" s="323" t="s">
        <v>42</v>
      </c>
      <c r="D62" s="118">
        <v>30000</v>
      </c>
      <c r="E62" s="324">
        <v>1</v>
      </c>
      <c r="F62" s="325">
        <f t="shared" si="1"/>
        <v>30000</v>
      </c>
    </row>
    <row r="63" spans="3:6" s="207" customFormat="1" ht="15.75" thickBot="1" x14ac:dyDescent="0.3">
      <c r="C63" s="271" t="s">
        <v>9</v>
      </c>
      <c r="D63" s="327">
        <f>SUM(D46:D62)</f>
        <v>9713311.1199999992</v>
      </c>
      <c r="E63" s="39">
        <f>SUM(E46:E62)</f>
        <v>132</v>
      </c>
      <c r="F63" s="322">
        <f>+D63/E63</f>
        <v>73585.690303030293</v>
      </c>
    </row>
    <row r="64" spans="3:6" s="207" customFormat="1" x14ac:dyDescent="0.25"/>
    <row r="65" spans="3:7" s="207" customFormat="1" ht="15.75" thickBot="1" x14ac:dyDescent="0.3"/>
    <row r="66" spans="3:7" s="207" customFormat="1" x14ac:dyDescent="0.25">
      <c r="C66" s="395" t="s">
        <v>184</v>
      </c>
      <c r="D66" s="396"/>
      <c r="E66" s="396"/>
      <c r="F66" s="396"/>
      <c r="G66" s="397"/>
    </row>
    <row r="67" spans="3:7" s="207" customFormat="1" ht="15.75" thickBot="1" x14ac:dyDescent="0.3">
      <c r="C67" s="398"/>
      <c r="D67" s="399"/>
      <c r="E67" s="399"/>
      <c r="F67" s="399"/>
      <c r="G67" s="400"/>
    </row>
    <row r="68" spans="3:7" s="207" customFormat="1" ht="15.75" thickBot="1" x14ac:dyDescent="0.3"/>
    <row r="69" spans="3:7" s="207" customFormat="1" ht="16.5" thickBot="1" x14ac:dyDescent="0.3">
      <c r="D69" s="392" t="s">
        <v>185</v>
      </c>
      <c r="E69" s="393"/>
      <c r="F69" s="393" t="s">
        <v>186</v>
      </c>
      <c r="G69" s="407"/>
    </row>
    <row r="70" spans="3:7" s="207" customFormat="1" ht="16.5" thickBot="1" x14ac:dyDescent="0.3">
      <c r="C70" s="237" t="s">
        <v>148</v>
      </c>
      <c r="D70" s="238" t="s">
        <v>59</v>
      </c>
      <c r="E70" s="238" t="s">
        <v>173</v>
      </c>
      <c r="F70" s="238" t="s">
        <v>59</v>
      </c>
      <c r="G70" s="239" t="s">
        <v>173</v>
      </c>
    </row>
    <row r="71" spans="3:7" s="207" customFormat="1" x14ac:dyDescent="0.25">
      <c r="C71" s="216" t="s">
        <v>11</v>
      </c>
      <c r="D71" s="330">
        <v>7</v>
      </c>
      <c r="E71" s="309">
        <v>541000</v>
      </c>
      <c r="F71" s="317">
        <v>3</v>
      </c>
      <c r="G71" s="320">
        <v>593796.67999999993</v>
      </c>
    </row>
    <row r="72" spans="3:7" s="207" customFormat="1" x14ac:dyDescent="0.25">
      <c r="C72" s="217" t="s">
        <v>12</v>
      </c>
      <c r="D72" s="224">
        <v>3</v>
      </c>
      <c r="E72" s="117">
        <v>100151.89</v>
      </c>
      <c r="F72" s="318">
        <v>6</v>
      </c>
      <c r="G72" s="321">
        <v>404365.68000000005</v>
      </c>
    </row>
    <row r="73" spans="3:7" s="207" customFormat="1" x14ac:dyDescent="0.25">
      <c r="C73" s="217" t="s">
        <v>13</v>
      </c>
      <c r="D73" s="224">
        <v>5</v>
      </c>
      <c r="E73" s="117">
        <v>240000</v>
      </c>
      <c r="F73" s="318">
        <v>7</v>
      </c>
      <c r="G73" s="321">
        <v>513225.77</v>
      </c>
    </row>
    <row r="74" spans="3:7" s="207" customFormat="1" x14ac:dyDescent="0.25">
      <c r="C74" s="217" t="s">
        <v>14</v>
      </c>
      <c r="D74" s="224">
        <v>7</v>
      </c>
      <c r="E74" s="117">
        <v>372000</v>
      </c>
      <c r="F74" s="318">
        <v>5</v>
      </c>
      <c r="G74" s="321">
        <v>521960.9</v>
      </c>
    </row>
    <row r="75" spans="3:7" s="207" customFormat="1" x14ac:dyDescent="0.25">
      <c r="C75" s="217" t="s">
        <v>15</v>
      </c>
      <c r="D75" s="224">
        <v>2</v>
      </c>
      <c r="E75" s="117">
        <v>20000</v>
      </c>
      <c r="F75" s="318">
        <v>9</v>
      </c>
      <c r="G75" s="321">
        <v>776181.68</v>
      </c>
    </row>
    <row r="76" spans="3:7" s="207" customFormat="1" x14ac:dyDescent="0.25">
      <c r="C76" s="217" t="s">
        <v>16</v>
      </c>
      <c r="D76" s="224">
        <v>6</v>
      </c>
      <c r="E76" s="117">
        <v>296072.27</v>
      </c>
      <c r="F76" s="318">
        <v>11</v>
      </c>
      <c r="G76" s="321">
        <v>905224.64000000013</v>
      </c>
    </row>
    <row r="77" spans="3:7" s="207" customFormat="1" x14ac:dyDescent="0.25">
      <c r="C77" s="217" t="s">
        <v>17</v>
      </c>
      <c r="D77" s="224">
        <v>1</v>
      </c>
      <c r="E77" s="117">
        <v>20000</v>
      </c>
      <c r="F77" s="318">
        <v>5</v>
      </c>
      <c r="G77" s="321">
        <v>532538.87000000011</v>
      </c>
    </row>
    <row r="78" spans="3:7" s="207" customFormat="1" x14ac:dyDescent="0.25">
      <c r="C78" s="217" t="s">
        <v>18</v>
      </c>
      <c r="D78" s="224">
        <v>0</v>
      </c>
      <c r="E78" s="117">
        <v>0</v>
      </c>
      <c r="F78" s="318">
        <v>11</v>
      </c>
      <c r="G78" s="321">
        <v>928904.95000000007</v>
      </c>
    </row>
    <row r="79" spans="3:7" s="207" customFormat="1" x14ac:dyDescent="0.25">
      <c r="C79" s="217" t="s">
        <v>19</v>
      </c>
      <c r="D79" s="224">
        <v>7</v>
      </c>
      <c r="E79" s="117">
        <v>391269.37</v>
      </c>
      <c r="F79" s="318">
        <v>7</v>
      </c>
      <c r="G79" s="321">
        <v>496309.32999999996</v>
      </c>
    </row>
    <row r="80" spans="3:7" s="207" customFormat="1" x14ac:dyDescent="0.25">
      <c r="C80" s="217" t="s">
        <v>20</v>
      </c>
      <c r="D80" s="224">
        <v>2</v>
      </c>
      <c r="E80" s="117">
        <v>100000</v>
      </c>
      <c r="F80" s="318">
        <v>8</v>
      </c>
      <c r="G80" s="321">
        <v>509214.45</v>
      </c>
    </row>
    <row r="81" spans="3:7" s="207" customFormat="1" x14ac:dyDescent="0.25">
      <c r="C81" s="217" t="s">
        <v>21</v>
      </c>
      <c r="D81" s="224">
        <v>2</v>
      </c>
      <c r="E81" s="117">
        <v>182922.97999999998</v>
      </c>
      <c r="F81" s="318">
        <v>6</v>
      </c>
      <c r="G81" s="321">
        <v>333674.73000000004</v>
      </c>
    </row>
    <row r="82" spans="3:7" s="207" customFormat="1" ht="15.75" thickBot="1" x14ac:dyDescent="0.3">
      <c r="C82" s="331" t="s">
        <v>22</v>
      </c>
      <c r="D82" s="332">
        <v>3</v>
      </c>
      <c r="E82" s="118">
        <v>212629.01</v>
      </c>
      <c r="F82" s="324">
        <v>9</v>
      </c>
      <c r="G82" s="325">
        <v>721867.92</v>
      </c>
    </row>
    <row r="83" spans="3:7" s="207" customFormat="1" ht="15.75" thickBot="1" x14ac:dyDescent="0.3">
      <c r="C83" s="271" t="s">
        <v>9</v>
      </c>
      <c r="D83" s="272">
        <f>SUM(D71:D82)</f>
        <v>45</v>
      </c>
      <c r="E83" s="327">
        <f>SUM(E71:E82)</f>
        <v>2476045.5200000005</v>
      </c>
      <c r="F83" s="39">
        <f>SUM(F71:F82)</f>
        <v>87</v>
      </c>
      <c r="G83" s="329">
        <f>SUM(G71:G82)</f>
        <v>7237265.6000000015</v>
      </c>
    </row>
    <row r="84" spans="3:7" s="207" customFormat="1" x14ac:dyDescent="0.25"/>
    <row r="85" spans="3:7" s="207" customFormat="1" ht="15.75" thickBot="1" x14ac:dyDescent="0.3"/>
    <row r="86" spans="3:7" s="207" customFormat="1" ht="15" customHeight="1" x14ac:dyDescent="0.25">
      <c r="C86" s="395" t="s">
        <v>187</v>
      </c>
      <c r="D86" s="396"/>
      <c r="E86" s="396"/>
      <c r="F86" s="396"/>
      <c r="G86" s="397"/>
    </row>
    <row r="87" spans="3:7" s="207" customFormat="1" ht="15.75" customHeight="1" thickBot="1" x14ac:dyDescent="0.3">
      <c r="C87" s="398"/>
      <c r="D87" s="399"/>
      <c r="E87" s="399"/>
      <c r="F87" s="399"/>
      <c r="G87" s="400"/>
    </row>
    <row r="88" spans="3:7" s="207" customFormat="1" ht="15.75" thickBot="1" x14ac:dyDescent="0.3"/>
    <row r="89" spans="3:7" s="207" customFormat="1" ht="16.5" thickBot="1" x14ac:dyDescent="0.3">
      <c r="C89" s="180" t="s">
        <v>148</v>
      </c>
      <c r="D89" s="175" t="s">
        <v>173</v>
      </c>
      <c r="E89" s="210" t="s">
        <v>188</v>
      </c>
      <c r="F89" s="210" t="s">
        <v>189</v>
      </c>
      <c r="G89" s="211" t="s">
        <v>174</v>
      </c>
    </row>
    <row r="90" spans="3:7" s="207" customFormat="1" x14ac:dyDescent="0.25">
      <c r="C90" s="216" t="s">
        <v>11</v>
      </c>
      <c r="D90" s="309">
        <v>1134796.68</v>
      </c>
      <c r="E90" s="301">
        <v>6</v>
      </c>
      <c r="F90" s="301">
        <v>10</v>
      </c>
      <c r="G90" s="320">
        <f>+D90/F90</f>
        <v>113479.66799999999</v>
      </c>
    </row>
    <row r="91" spans="3:7" s="207" customFormat="1" x14ac:dyDescent="0.25">
      <c r="C91" s="217" t="s">
        <v>12</v>
      </c>
      <c r="D91" s="117">
        <v>504517.57000000007</v>
      </c>
      <c r="E91" s="303">
        <v>7</v>
      </c>
      <c r="F91" s="303">
        <v>8</v>
      </c>
      <c r="G91" s="321">
        <f>+D91/F91</f>
        <v>63064.696250000008</v>
      </c>
    </row>
    <row r="92" spans="3:7" s="207" customFormat="1" x14ac:dyDescent="0.25">
      <c r="C92" s="217" t="s">
        <v>13</v>
      </c>
      <c r="D92" s="117">
        <v>753225.7699999999</v>
      </c>
      <c r="E92" s="303">
        <v>9</v>
      </c>
      <c r="F92" s="303">
        <v>10</v>
      </c>
      <c r="G92" s="321">
        <f t="shared" ref="G92:G101" si="2">+D92/F92</f>
        <v>75322.57699999999</v>
      </c>
    </row>
    <row r="93" spans="3:7" s="207" customFormat="1" x14ac:dyDescent="0.25">
      <c r="C93" s="217" t="s">
        <v>14</v>
      </c>
      <c r="D93" s="117">
        <v>893960.89999999991</v>
      </c>
      <c r="E93" s="303">
        <v>9</v>
      </c>
      <c r="F93" s="303">
        <v>10</v>
      </c>
      <c r="G93" s="321">
        <f t="shared" si="2"/>
        <v>89396.09</v>
      </c>
    </row>
    <row r="94" spans="3:7" s="207" customFormat="1" x14ac:dyDescent="0.25">
      <c r="C94" s="223" t="s">
        <v>15</v>
      </c>
      <c r="D94" s="326">
        <v>796181.68</v>
      </c>
      <c r="E94" s="335">
        <v>10</v>
      </c>
      <c r="F94" s="335">
        <v>9</v>
      </c>
      <c r="G94" s="328">
        <f t="shared" si="2"/>
        <v>88464.631111111114</v>
      </c>
    </row>
    <row r="95" spans="3:7" s="207" customFormat="1" x14ac:dyDescent="0.25">
      <c r="C95" s="217" t="s">
        <v>16</v>
      </c>
      <c r="D95" s="117">
        <v>1201296.9099999999</v>
      </c>
      <c r="E95" s="303">
        <v>9</v>
      </c>
      <c r="F95" s="303">
        <v>12</v>
      </c>
      <c r="G95" s="321">
        <f t="shared" si="2"/>
        <v>100108.07583333332</v>
      </c>
    </row>
    <row r="96" spans="3:7" s="207" customFormat="1" x14ac:dyDescent="0.25">
      <c r="C96" s="217" t="s">
        <v>17</v>
      </c>
      <c r="D96" s="117">
        <v>552538.87000000011</v>
      </c>
      <c r="E96" s="303">
        <v>5</v>
      </c>
      <c r="F96" s="303">
        <v>5</v>
      </c>
      <c r="G96" s="321">
        <f t="shared" si="2"/>
        <v>110507.77400000002</v>
      </c>
    </row>
    <row r="97" spans="3:7" s="207" customFormat="1" x14ac:dyDescent="0.25">
      <c r="C97" s="217" t="s">
        <v>18</v>
      </c>
      <c r="D97" s="117">
        <v>928904.95000000007</v>
      </c>
      <c r="E97" s="303">
        <v>9</v>
      </c>
      <c r="F97" s="303">
        <v>9</v>
      </c>
      <c r="G97" s="321">
        <f t="shared" si="2"/>
        <v>103211.66111111111</v>
      </c>
    </row>
    <row r="98" spans="3:7" s="207" customFormat="1" x14ac:dyDescent="0.25">
      <c r="C98" s="217" t="s">
        <v>19</v>
      </c>
      <c r="D98" s="117">
        <v>887578.70000000007</v>
      </c>
      <c r="E98" s="303">
        <v>8</v>
      </c>
      <c r="F98" s="303">
        <v>12</v>
      </c>
      <c r="G98" s="321">
        <f t="shared" si="2"/>
        <v>73964.891666666677</v>
      </c>
    </row>
    <row r="99" spans="3:7" s="207" customFormat="1" x14ac:dyDescent="0.25">
      <c r="C99" s="218" t="s">
        <v>20</v>
      </c>
      <c r="D99" s="333">
        <v>609214.45000000007</v>
      </c>
      <c r="E99" s="336">
        <v>9</v>
      </c>
      <c r="F99" s="336">
        <v>9</v>
      </c>
      <c r="G99" s="321">
        <f t="shared" si="2"/>
        <v>67690.494444444455</v>
      </c>
    </row>
    <row r="100" spans="3:7" s="207" customFormat="1" x14ac:dyDescent="0.25">
      <c r="C100" s="218" t="s">
        <v>21</v>
      </c>
      <c r="D100" s="333">
        <v>516597.71</v>
      </c>
      <c r="E100" s="336">
        <v>6</v>
      </c>
      <c r="F100" s="336">
        <v>4</v>
      </c>
      <c r="G100" s="321">
        <f t="shared" si="2"/>
        <v>129149.42750000001</v>
      </c>
    </row>
    <row r="101" spans="3:7" s="207" customFormat="1" ht="15.75" thickBot="1" x14ac:dyDescent="0.3">
      <c r="C101" s="331" t="s">
        <v>22</v>
      </c>
      <c r="D101" s="334">
        <v>934496.92999999993</v>
      </c>
      <c r="E101" s="305">
        <v>6</v>
      </c>
      <c r="F101" s="305">
        <v>10</v>
      </c>
      <c r="G101" s="325">
        <f t="shared" si="2"/>
        <v>93449.692999999999</v>
      </c>
    </row>
    <row r="102" spans="3:7" s="207" customFormat="1" ht="15.75" thickBot="1" x14ac:dyDescent="0.3">
      <c r="C102" s="271" t="s">
        <v>9</v>
      </c>
      <c r="D102" s="327">
        <f>SUM(D90:D101)</f>
        <v>9713311.120000001</v>
      </c>
      <c r="E102" s="307">
        <f>SUM(E90:E101)</f>
        <v>93</v>
      </c>
      <c r="F102" s="307">
        <f>SUM(F90:F101)</f>
        <v>108</v>
      </c>
      <c r="G102" s="329">
        <f>+D102/F102</f>
        <v>89938.065925925941</v>
      </c>
    </row>
    <row r="103" spans="3:7" s="207" customFormat="1" x14ac:dyDescent="0.25"/>
    <row r="104" spans="3:7" s="207" customFormat="1" x14ac:dyDescent="0.25">
      <c r="C104" s="225" t="s">
        <v>190</v>
      </c>
    </row>
    <row r="105" spans="3:7" s="207" customFormat="1" x14ac:dyDescent="0.25">
      <c r="C105" s="225" t="s">
        <v>89</v>
      </c>
    </row>
    <row r="106" spans="3:7" s="207" customFormat="1" x14ac:dyDescent="0.25"/>
    <row r="107" spans="3:7" s="207" customFormat="1" x14ac:dyDescent="0.25"/>
    <row r="108" spans="3:7" s="207" customFormat="1" x14ac:dyDescent="0.25"/>
    <row r="109" spans="3:7" s="207" customFormat="1" x14ac:dyDescent="0.25"/>
    <row r="110" spans="3:7" s="207" customFormat="1" x14ac:dyDescent="0.25"/>
    <row r="111" spans="3:7" s="207" customFormat="1" x14ac:dyDescent="0.25"/>
    <row r="112" spans="3:7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  <row r="928" s="207" customFormat="1" x14ac:dyDescent="0.25"/>
    <row r="929" s="207" customFormat="1" x14ac:dyDescent="0.25"/>
    <row r="930" s="207" customFormat="1" x14ac:dyDescent="0.25"/>
    <row r="931" s="207" customFormat="1" x14ac:dyDescent="0.25"/>
    <row r="932" s="207" customFormat="1" x14ac:dyDescent="0.25"/>
    <row r="933" s="207" customFormat="1" x14ac:dyDescent="0.25"/>
    <row r="934" s="207" customFormat="1" x14ac:dyDescent="0.25"/>
    <row r="935" s="207" customFormat="1" x14ac:dyDescent="0.25"/>
    <row r="936" s="207" customFormat="1" x14ac:dyDescent="0.25"/>
    <row r="937" s="207" customFormat="1" x14ac:dyDescent="0.25"/>
    <row r="938" s="207" customFormat="1" x14ac:dyDescent="0.25"/>
    <row r="939" s="207" customFormat="1" x14ac:dyDescent="0.25"/>
    <row r="940" s="207" customFormat="1" x14ac:dyDescent="0.25"/>
    <row r="941" s="207" customFormat="1" x14ac:dyDescent="0.25"/>
    <row r="942" s="207" customFormat="1" x14ac:dyDescent="0.25"/>
    <row r="943" s="207" customFormat="1" x14ac:dyDescent="0.25"/>
    <row r="944" s="207" customFormat="1" x14ac:dyDescent="0.25"/>
    <row r="945" s="207" customFormat="1" x14ac:dyDescent="0.25"/>
    <row r="946" s="207" customFormat="1" x14ac:dyDescent="0.25"/>
    <row r="947" s="207" customFormat="1" x14ac:dyDescent="0.25"/>
    <row r="948" s="207" customFormat="1" x14ac:dyDescent="0.25"/>
    <row r="949" s="207" customFormat="1" x14ac:dyDescent="0.25"/>
    <row r="950" s="207" customFormat="1" x14ac:dyDescent="0.25"/>
    <row r="951" s="207" customFormat="1" x14ac:dyDescent="0.25"/>
    <row r="952" s="207" customFormat="1" x14ac:dyDescent="0.25"/>
    <row r="953" s="207" customFormat="1" x14ac:dyDescent="0.25"/>
    <row r="954" s="207" customFormat="1" x14ac:dyDescent="0.25"/>
    <row r="955" s="207" customFormat="1" x14ac:dyDescent="0.25"/>
    <row r="956" s="207" customFormat="1" x14ac:dyDescent="0.25"/>
    <row r="957" s="207" customFormat="1" x14ac:dyDescent="0.25"/>
    <row r="958" s="207" customFormat="1" x14ac:dyDescent="0.25"/>
    <row r="959" s="207" customFormat="1" x14ac:dyDescent="0.25"/>
    <row r="960" s="207" customFormat="1" x14ac:dyDescent="0.25"/>
    <row r="961" s="207" customFormat="1" x14ac:dyDescent="0.25"/>
    <row r="962" s="207" customFormat="1" x14ac:dyDescent="0.25"/>
    <row r="963" s="207" customFormat="1" x14ac:dyDescent="0.25"/>
    <row r="964" s="207" customFormat="1" x14ac:dyDescent="0.25"/>
    <row r="965" s="207" customFormat="1" x14ac:dyDescent="0.25"/>
    <row r="966" s="207" customFormat="1" x14ac:dyDescent="0.25"/>
    <row r="967" s="207" customFormat="1" x14ac:dyDescent="0.25"/>
    <row r="968" s="207" customFormat="1" x14ac:dyDescent="0.25"/>
    <row r="969" s="207" customFormat="1" x14ac:dyDescent="0.25"/>
    <row r="970" s="207" customFormat="1" x14ac:dyDescent="0.25"/>
    <row r="971" s="207" customFormat="1" x14ac:dyDescent="0.25"/>
    <row r="972" s="207" customFormat="1" x14ac:dyDescent="0.25"/>
    <row r="973" s="207" customFormat="1" x14ac:dyDescent="0.25"/>
    <row r="974" s="207" customFormat="1" x14ac:dyDescent="0.25"/>
    <row r="975" s="207" customFormat="1" x14ac:dyDescent="0.25"/>
    <row r="976" s="207" customFormat="1" x14ac:dyDescent="0.25"/>
    <row r="977" s="207" customFormat="1" x14ac:dyDescent="0.25"/>
    <row r="978" s="207" customFormat="1" x14ac:dyDescent="0.25"/>
    <row r="979" s="207" customFormat="1" x14ac:dyDescent="0.25"/>
    <row r="980" s="207" customFormat="1" x14ac:dyDescent="0.25"/>
    <row r="981" s="207" customFormat="1" x14ac:dyDescent="0.25"/>
    <row r="982" s="207" customFormat="1" x14ac:dyDescent="0.25"/>
    <row r="983" s="207" customFormat="1" x14ac:dyDescent="0.25"/>
    <row r="984" s="207" customFormat="1" x14ac:dyDescent="0.25"/>
    <row r="985" s="207" customFormat="1" x14ac:dyDescent="0.25"/>
    <row r="986" s="207" customFormat="1" x14ac:dyDescent="0.25"/>
    <row r="987" s="207" customFormat="1" x14ac:dyDescent="0.25"/>
    <row r="988" s="207" customFormat="1" x14ac:dyDescent="0.25"/>
    <row r="989" s="207" customFormat="1" x14ac:dyDescent="0.25"/>
    <row r="990" s="207" customFormat="1" x14ac:dyDescent="0.25"/>
    <row r="991" s="207" customFormat="1" x14ac:dyDescent="0.25"/>
    <row r="992" s="207" customFormat="1" x14ac:dyDescent="0.25"/>
    <row r="993" s="207" customFormat="1" x14ac:dyDescent="0.25"/>
    <row r="994" s="207" customFormat="1" x14ac:dyDescent="0.25"/>
    <row r="995" s="207" customFormat="1" x14ac:dyDescent="0.25"/>
    <row r="996" s="207" customFormat="1" x14ac:dyDescent="0.25"/>
    <row r="997" s="207" customFormat="1" x14ac:dyDescent="0.25"/>
    <row r="998" s="207" customFormat="1" x14ac:dyDescent="0.25"/>
    <row r="999" s="207" customFormat="1" x14ac:dyDescent="0.25"/>
    <row r="1000" s="207" customFormat="1" x14ac:dyDescent="0.25"/>
    <row r="1001" s="207" customFormat="1" x14ac:dyDescent="0.25"/>
    <row r="1002" s="207" customFormat="1" x14ac:dyDescent="0.25"/>
    <row r="1003" s="207" customFormat="1" x14ac:dyDescent="0.25"/>
    <row r="1004" s="207" customFormat="1" x14ac:dyDescent="0.25"/>
    <row r="1005" s="207" customFormat="1" x14ac:dyDescent="0.25"/>
    <row r="1006" s="207" customFormat="1" x14ac:dyDescent="0.25"/>
    <row r="1007" s="207" customFormat="1" x14ac:dyDescent="0.25"/>
    <row r="1008" s="207" customFormat="1" x14ac:dyDescent="0.25"/>
    <row r="1009" s="207" customFormat="1" x14ac:dyDescent="0.25"/>
    <row r="1010" s="207" customFormat="1" x14ac:dyDescent="0.25"/>
    <row r="1011" s="207" customFormat="1" x14ac:dyDescent="0.25"/>
    <row r="1012" s="207" customFormat="1" x14ac:dyDescent="0.25"/>
    <row r="1013" s="207" customFormat="1" x14ac:dyDescent="0.25"/>
    <row r="1014" s="207" customFormat="1" x14ac:dyDescent="0.25"/>
    <row r="1015" s="207" customFormat="1" x14ac:dyDescent="0.25"/>
    <row r="1016" s="207" customFormat="1" x14ac:dyDescent="0.25"/>
    <row r="1017" s="207" customFormat="1" x14ac:dyDescent="0.25"/>
    <row r="1018" s="207" customFormat="1" x14ac:dyDescent="0.25"/>
    <row r="1019" s="207" customFormat="1" x14ac:dyDescent="0.25"/>
    <row r="1020" s="207" customFormat="1" x14ac:dyDescent="0.25"/>
    <row r="1021" s="207" customFormat="1" x14ac:dyDescent="0.25"/>
    <row r="1022" s="207" customFormat="1" x14ac:dyDescent="0.25"/>
    <row r="1023" s="207" customFormat="1" x14ac:dyDescent="0.25"/>
    <row r="1024" s="207" customFormat="1" x14ac:dyDescent="0.25"/>
    <row r="1025" s="207" customFormat="1" x14ac:dyDescent="0.25"/>
    <row r="1026" s="207" customFormat="1" x14ac:dyDescent="0.25"/>
    <row r="1027" s="207" customFormat="1" x14ac:dyDescent="0.25"/>
    <row r="1028" s="207" customFormat="1" x14ac:dyDescent="0.25"/>
    <row r="1029" s="207" customFormat="1" x14ac:dyDescent="0.25"/>
    <row r="1030" s="207" customFormat="1" x14ac:dyDescent="0.25"/>
    <row r="1031" s="207" customFormat="1" x14ac:dyDescent="0.25"/>
    <row r="1032" s="207" customFormat="1" x14ac:dyDescent="0.25"/>
    <row r="1033" s="207" customFormat="1" x14ac:dyDescent="0.25"/>
    <row r="1034" s="207" customFormat="1" x14ac:dyDescent="0.25"/>
    <row r="1035" s="207" customFormat="1" x14ac:dyDescent="0.25"/>
    <row r="1036" s="207" customFormat="1" x14ac:dyDescent="0.25"/>
    <row r="1037" s="207" customFormat="1" x14ac:dyDescent="0.25"/>
    <row r="1038" s="207" customFormat="1" x14ac:dyDescent="0.25"/>
    <row r="1039" s="207" customFormat="1" x14ac:dyDescent="0.25"/>
    <row r="1040" s="207" customFormat="1" x14ac:dyDescent="0.25"/>
    <row r="1041" s="207" customFormat="1" x14ac:dyDescent="0.25"/>
    <row r="1042" s="207" customFormat="1" x14ac:dyDescent="0.25"/>
    <row r="1043" s="207" customFormat="1" x14ac:dyDescent="0.25"/>
    <row r="1044" s="207" customFormat="1" x14ac:dyDescent="0.25"/>
    <row r="1045" s="207" customFormat="1" x14ac:dyDescent="0.25"/>
    <row r="1046" s="207" customFormat="1" x14ac:dyDescent="0.25"/>
    <row r="1047" s="207" customFormat="1" x14ac:dyDescent="0.25"/>
    <row r="1048" s="207" customFormat="1" x14ac:dyDescent="0.25"/>
    <row r="1049" s="207" customFormat="1" x14ac:dyDescent="0.25"/>
    <row r="1050" s="207" customFormat="1" x14ac:dyDescent="0.25"/>
    <row r="1051" s="207" customFormat="1" x14ac:dyDescent="0.25"/>
    <row r="1052" s="207" customFormat="1" x14ac:dyDescent="0.25"/>
    <row r="1053" s="207" customFormat="1" x14ac:dyDescent="0.25"/>
    <row r="1054" s="207" customFormat="1" x14ac:dyDescent="0.25"/>
    <row r="1055" s="207" customFormat="1" x14ac:dyDescent="0.25"/>
    <row r="1056" s="207" customFormat="1" x14ac:dyDescent="0.25"/>
    <row r="1057" s="207" customFormat="1" x14ac:dyDescent="0.25"/>
    <row r="1058" s="207" customFormat="1" x14ac:dyDescent="0.25"/>
    <row r="1059" s="207" customFormat="1" x14ac:dyDescent="0.25"/>
    <row r="1060" s="207" customFormat="1" x14ac:dyDescent="0.25"/>
    <row r="1061" s="207" customFormat="1" x14ac:dyDescent="0.25"/>
    <row r="1062" s="207" customFormat="1" x14ac:dyDescent="0.25"/>
    <row r="1063" s="207" customFormat="1" x14ac:dyDescent="0.25"/>
    <row r="1064" s="207" customFormat="1" x14ac:dyDescent="0.25"/>
    <row r="1065" s="207" customFormat="1" x14ac:dyDescent="0.25"/>
    <row r="1066" s="207" customFormat="1" x14ac:dyDescent="0.25"/>
    <row r="1067" s="207" customFormat="1" x14ac:dyDescent="0.25"/>
    <row r="1068" s="207" customFormat="1" x14ac:dyDescent="0.25"/>
    <row r="1069" s="207" customFormat="1" x14ac:dyDescent="0.25"/>
    <row r="1070" s="207" customFormat="1" x14ac:dyDescent="0.25"/>
    <row r="1071" s="207" customFormat="1" x14ac:dyDescent="0.25"/>
    <row r="1072" s="207" customFormat="1" x14ac:dyDescent="0.25"/>
    <row r="1073" s="207" customFormat="1" x14ac:dyDescent="0.25"/>
    <row r="1074" s="207" customFormat="1" x14ac:dyDescent="0.25"/>
    <row r="1075" s="207" customFormat="1" x14ac:dyDescent="0.25"/>
    <row r="1076" s="207" customFormat="1" x14ac:dyDescent="0.25"/>
    <row r="1077" s="207" customFormat="1" x14ac:dyDescent="0.25"/>
    <row r="1078" s="207" customFormat="1" x14ac:dyDescent="0.25"/>
    <row r="1079" s="207" customFormat="1" x14ac:dyDescent="0.25"/>
    <row r="1080" s="207" customFormat="1" x14ac:dyDescent="0.25"/>
    <row r="1081" s="207" customFormat="1" x14ac:dyDescent="0.25"/>
    <row r="1082" s="207" customFormat="1" x14ac:dyDescent="0.25"/>
    <row r="1083" s="207" customFormat="1" x14ac:dyDescent="0.25"/>
    <row r="1084" s="207" customFormat="1" x14ac:dyDescent="0.25"/>
    <row r="1085" s="207" customFormat="1" x14ac:dyDescent="0.25"/>
    <row r="1086" s="207" customFormat="1" x14ac:dyDescent="0.25"/>
    <row r="1087" s="207" customFormat="1" x14ac:dyDescent="0.25"/>
    <row r="1088" s="207" customFormat="1" x14ac:dyDescent="0.25"/>
    <row r="1089" s="207" customFormat="1" x14ac:dyDescent="0.25"/>
    <row r="1090" s="207" customFormat="1" x14ac:dyDescent="0.25"/>
    <row r="1091" s="207" customFormat="1" x14ac:dyDescent="0.25"/>
    <row r="1092" s="207" customFormat="1" x14ac:dyDescent="0.25"/>
    <row r="1093" s="207" customFormat="1" x14ac:dyDescent="0.25"/>
    <row r="1094" s="207" customFormat="1" x14ac:dyDescent="0.25"/>
    <row r="1095" s="207" customFormat="1" x14ac:dyDescent="0.25"/>
    <row r="1096" s="207" customFormat="1" x14ac:dyDescent="0.25"/>
    <row r="1097" s="207" customFormat="1" x14ac:dyDescent="0.25"/>
    <row r="1098" s="207" customFormat="1" x14ac:dyDescent="0.25"/>
    <row r="1099" s="207" customFormat="1" x14ac:dyDescent="0.25"/>
    <row r="1100" s="207" customFormat="1" x14ac:dyDescent="0.25"/>
    <row r="1101" s="207" customFormat="1" x14ac:dyDescent="0.25"/>
    <row r="1102" s="207" customFormat="1" x14ac:dyDescent="0.25"/>
    <row r="1103" s="207" customFormat="1" x14ac:dyDescent="0.25"/>
    <row r="1104" s="207" customFormat="1" x14ac:dyDescent="0.25"/>
    <row r="1105" s="207" customFormat="1" x14ac:dyDescent="0.25"/>
    <row r="1106" s="207" customFormat="1" x14ac:dyDescent="0.25"/>
    <row r="1107" s="207" customFormat="1" x14ac:dyDescent="0.25"/>
    <row r="1108" s="207" customFormat="1" x14ac:dyDescent="0.25"/>
    <row r="1109" s="207" customFormat="1" x14ac:dyDescent="0.25"/>
    <row r="1110" s="207" customFormat="1" x14ac:dyDescent="0.25"/>
    <row r="1111" s="207" customFormat="1" x14ac:dyDescent="0.25"/>
    <row r="1112" s="207" customFormat="1" x14ac:dyDescent="0.25"/>
    <row r="1113" s="207" customFormat="1" x14ac:dyDescent="0.25"/>
    <row r="1114" s="207" customFormat="1" x14ac:dyDescent="0.25"/>
    <row r="1115" s="207" customFormat="1" x14ac:dyDescent="0.25"/>
    <row r="1116" s="207" customFormat="1" x14ac:dyDescent="0.25"/>
    <row r="1117" s="207" customFormat="1" x14ac:dyDescent="0.25"/>
    <row r="1118" s="207" customFormat="1" x14ac:dyDescent="0.25"/>
    <row r="1119" s="207" customFormat="1" x14ac:dyDescent="0.25"/>
    <row r="1120" s="207" customFormat="1" x14ac:dyDescent="0.25"/>
    <row r="1121" s="207" customFormat="1" x14ac:dyDescent="0.25"/>
    <row r="1122" s="207" customFormat="1" x14ac:dyDescent="0.25"/>
    <row r="1123" s="207" customFormat="1" x14ac:dyDescent="0.25"/>
    <row r="1124" s="207" customFormat="1" x14ac:dyDescent="0.25"/>
  </sheetData>
  <mergeCells count="7">
    <mergeCell ref="C86:G87"/>
    <mergeCell ref="C12:F13"/>
    <mergeCell ref="C23:F24"/>
    <mergeCell ref="C42:F43"/>
    <mergeCell ref="C66:G67"/>
    <mergeCell ref="D69:E69"/>
    <mergeCell ref="F69:G6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CRÉDITO_2018</vt:lpstr>
      <vt:lpstr>FOGEPS</vt:lpstr>
      <vt:lpstr>GARANTÍAS ENTRE OSFPS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Claudio Alvarez</dc:creator>
  <cp:lastModifiedBy>CRISTINA CEVALLOS</cp:lastModifiedBy>
  <cp:lastPrinted>2018-01-08T19:45:53Z</cp:lastPrinted>
  <dcterms:created xsi:type="dcterms:W3CDTF">2017-02-10T20:13:08Z</dcterms:created>
  <dcterms:modified xsi:type="dcterms:W3CDTF">2019-01-08T21:15:24Z</dcterms:modified>
</cp:coreProperties>
</file>