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ASTUDILLO\Documents\PA Dirección Financiera\Información CONAFIPS\EJECUCION\DICIEMBRE\"/>
    </mc:Choice>
  </mc:AlternateContent>
  <bookViews>
    <workbookView xWindow="0" yWindow="420" windowWidth="20490" windowHeight="7335" activeTab="1"/>
  </bookViews>
  <sheets>
    <sheet name="Hoja1" sheetId="1" r:id="rId1"/>
    <sheet name="Resumen" sheetId="2" r:id="rId2"/>
    <sheet name="Ejecución presupuestaria" sheetId="5" state="hidden" r:id="rId3"/>
    <sheet name="Hoja1 (2)" sheetId="3" state="hidden" r:id="rId4"/>
    <sheet name="Resumen (2)" sheetId="6" r:id="rId5"/>
    <sheet name="DETALLES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6" l="1"/>
  <c r="M5" i="6"/>
  <c r="M7" i="6"/>
  <c r="M10" i="6"/>
  <c r="M12" i="6"/>
  <c r="M14" i="6"/>
  <c r="M15" i="6"/>
  <c r="M16" i="6"/>
  <c r="M3" i="6"/>
  <c r="G4" i="6"/>
  <c r="F4" i="6"/>
  <c r="F5" i="6"/>
  <c r="G5" i="6" s="1"/>
  <c r="F8" i="6"/>
  <c r="G8" i="6" s="1"/>
  <c r="F9" i="6"/>
  <c r="G9" i="6" s="1"/>
  <c r="F10" i="6"/>
  <c r="G10" i="6" s="1"/>
  <c r="F12" i="6"/>
  <c r="G12" i="6" s="1"/>
  <c r="F16" i="6"/>
  <c r="G16" i="6" s="1"/>
  <c r="F3" i="6"/>
  <c r="G3" i="6" s="1"/>
  <c r="K22" i="6"/>
  <c r="E18" i="6"/>
  <c r="Q18" i="6" s="1"/>
  <c r="B18" i="6"/>
  <c r="K17" i="6"/>
  <c r="I17" i="6"/>
  <c r="H17" i="6"/>
  <c r="P16" i="6"/>
  <c r="O16" i="6"/>
  <c r="N16" i="6"/>
  <c r="B16" i="6"/>
  <c r="P15" i="6"/>
  <c r="B15" i="6"/>
  <c r="P14" i="6"/>
  <c r="B14" i="6"/>
  <c r="P13" i="6"/>
  <c r="B13" i="6"/>
  <c r="P12" i="6"/>
  <c r="O12" i="6"/>
  <c r="N12" i="6"/>
  <c r="B12" i="6"/>
  <c r="L11" i="6"/>
  <c r="M11" i="6" s="1"/>
  <c r="E11" i="6"/>
  <c r="P11" i="6" s="1"/>
  <c r="C11" i="6"/>
  <c r="B11" i="6"/>
  <c r="P10" i="6"/>
  <c r="O10" i="6"/>
  <c r="N10" i="6"/>
  <c r="C10" i="6"/>
  <c r="B10" i="6"/>
  <c r="P9" i="6"/>
  <c r="N9" i="6"/>
  <c r="L9" i="6"/>
  <c r="O9" i="6" s="1"/>
  <c r="B9" i="6"/>
  <c r="P8" i="6"/>
  <c r="N8" i="6"/>
  <c r="L8" i="6"/>
  <c r="O8" i="6" s="1"/>
  <c r="B8" i="6"/>
  <c r="P7" i="6"/>
  <c r="B7" i="6"/>
  <c r="P6" i="6"/>
  <c r="L6" i="6"/>
  <c r="M6" i="6" s="1"/>
  <c r="B6" i="6"/>
  <c r="P5" i="6"/>
  <c r="O5" i="6"/>
  <c r="N5" i="6"/>
  <c r="B5" i="6"/>
  <c r="P4" i="6"/>
  <c r="O4" i="6"/>
  <c r="B4" i="6"/>
  <c r="P3" i="6"/>
  <c r="O3" i="6"/>
  <c r="B3" i="6"/>
  <c r="K11" i="2"/>
  <c r="E11" i="2"/>
  <c r="J22" i="2"/>
  <c r="N3" i="2"/>
  <c r="F4" i="2"/>
  <c r="F5" i="2"/>
  <c r="F6" i="2"/>
  <c r="F7" i="2"/>
  <c r="F8" i="2"/>
  <c r="F9" i="2"/>
  <c r="F10" i="2"/>
  <c r="F12" i="2"/>
  <c r="F13" i="2"/>
  <c r="F14" i="2"/>
  <c r="F15" i="2"/>
  <c r="F16" i="2"/>
  <c r="F3" i="2"/>
  <c r="M10" i="2"/>
  <c r="M4" i="2"/>
  <c r="M3" i="2"/>
  <c r="E18" i="2"/>
  <c r="K9" i="2"/>
  <c r="M9" i="2" s="1"/>
  <c r="K8" i="2"/>
  <c r="E17" i="6" l="1"/>
  <c r="M9" i="6"/>
  <c r="M8" i="6"/>
  <c r="B17" i="6"/>
  <c r="N20" i="6" s="1"/>
  <c r="C19" i="6"/>
  <c r="P17" i="6"/>
  <c r="I96" i="4"/>
  <c r="E96" i="4"/>
  <c r="I15" i="2" l="1"/>
  <c r="J15" i="6"/>
  <c r="I27" i="4"/>
  <c r="I29" i="4"/>
  <c r="I30" i="4"/>
  <c r="O15" i="6" l="1"/>
  <c r="N15" i="6"/>
  <c r="F15" i="6"/>
  <c r="G15" i="6" s="1"/>
  <c r="L8" i="2"/>
  <c r="L9" i="2"/>
  <c r="L10" i="2"/>
  <c r="L12" i="2"/>
  <c r="L15" i="2"/>
  <c r="L16" i="2"/>
  <c r="M5" i="2"/>
  <c r="M8" i="2"/>
  <c r="M12" i="2"/>
  <c r="N12" i="2" s="1"/>
  <c r="M16" i="2"/>
  <c r="N16" i="2" s="1"/>
  <c r="N4" i="2"/>
  <c r="N5" i="2"/>
  <c r="N9" i="2"/>
  <c r="N10" i="2"/>
  <c r="L5" i="2"/>
  <c r="E11" i="4"/>
  <c r="I7" i="4"/>
  <c r="I4" i="4"/>
  <c r="J6" i="6" l="1"/>
  <c r="I6" i="2"/>
  <c r="N8" i="2"/>
  <c r="L6" i="2"/>
  <c r="F6" i="6" l="1"/>
  <c r="G6" i="6" s="1"/>
  <c r="O6" i="6"/>
  <c r="N6" i="6"/>
  <c r="O18" i="2"/>
  <c r="AT37" i="1"/>
  <c r="AV37" i="1" s="1"/>
  <c r="I31" i="4" l="1"/>
  <c r="I62" i="4" l="1"/>
  <c r="I12" i="4"/>
  <c r="K6" i="2" s="1"/>
  <c r="M6" i="2" s="1"/>
  <c r="L13" i="6" l="1"/>
  <c r="K13" i="2"/>
  <c r="N6" i="2"/>
  <c r="K17" i="2"/>
  <c r="I108" i="4"/>
  <c r="M13" i="6" l="1"/>
  <c r="L17" i="6"/>
  <c r="M17" i="6" s="1"/>
  <c r="I97" i="4"/>
  <c r="M15" i="2" s="1"/>
  <c r="N15" i="2" s="1"/>
  <c r="E88" i="4"/>
  <c r="H17" i="2"/>
  <c r="E78" i="4"/>
  <c r="E40" i="4"/>
  <c r="C11" i="2"/>
  <c r="C10" i="2"/>
  <c r="I18" i="4"/>
  <c r="E20" i="4"/>
  <c r="AT74" i="3"/>
  <c r="AS74" i="3"/>
  <c r="AR74" i="3"/>
  <c r="AO74" i="3"/>
  <c r="AL74" i="3"/>
  <c r="AI74" i="3"/>
  <c r="AF74" i="3"/>
  <c r="AC74" i="3"/>
  <c r="Z74" i="3"/>
  <c r="W74" i="3"/>
  <c r="T74" i="3"/>
  <c r="Q74" i="3"/>
  <c r="N74" i="3"/>
  <c r="K74" i="3"/>
  <c r="H74" i="3"/>
  <c r="E74" i="3"/>
  <c r="AT73" i="3"/>
  <c r="AS73" i="3"/>
  <c r="AR73" i="3"/>
  <c r="AO73" i="3"/>
  <c r="AL73" i="3"/>
  <c r="AI73" i="3"/>
  <c r="AF73" i="3"/>
  <c r="AC73" i="3"/>
  <c r="Z73" i="3"/>
  <c r="W73" i="3"/>
  <c r="T73" i="3"/>
  <c r="Q73" i="3"/>
  <c r="N73" i="3"/>
  <c r="K73" i="3"/>
  <c r="H73" i="3"/>
  <c r="E73" i="3"/>
  <c r="AT72" i="3"/>
  <c r="AS72" i="3"/>
  <c r="AR72" i="3"/>
  <c r="AO72" i="3"/>
  <c r="AL72" i="3"/>
  <c r="AI72" i="3"/>
  <c r="AF72" i="3"/>
  <c r="AC72" i="3"/>
  <c r="Z72" i="3"/>
  <c r="W72" i="3"/>
  <c r="T72" i="3"/>
  <c r="Q72" i="3"/>
  <c r="N72" i="3"/>
  <c r="K72" i="3"/>
  <c r="H72" i="3"/>
  <c r="E72" i="3"/>
  <c r="AT71" i="3"/>
  <c r="AS71" i="3"/>
  <c r="AR71" i="3"/>
  <c r="AO71" i="3"/>
  <c r="AL71" i="3"/>
  <c r="AI71" i="3"/>
  <c r="AF71" i="3"/>
  <c r="AC71" i="3"/>
  <c r="Z71" i="3"/>
  <c r="W71" i="3"/>
  <c r="T71" i="3"/>
  <c r="Q71" i="3"/>
  <c r="N71" i="3"/>
  <c r="K71" i="3"/>
  <c r="H71" i="3"/>
  <c r="E71" i="3"/>
  <c r="AT70" i="3"/>
  <c r="AS70" i="3"/>
  <c r="AR70" i="3"/>
  <c r="AO70" i="3"/>
  <c r="AL70" i="3"/>
  <c r="AI70" i="3"/>
  <c r="AF70" i="3"/>
  <c r="AC70" i="3"/>
  <c r="Z70" i="3"/>
  <c r="W70" i="3"/>
  <c r="T70" i="3"/>
  <c r="Q70" i="3"/>
  <c r="N70" i="3"/>
  <c r="K70" i="3"/>
  <c r="H70" i="3"/>
  <c r="E70" i="3"/>
  <c r="AT69" i="3"/>
  <c r="AS69" i="3"/>
  <c r="AR69" i="3"/>
  <c r="AO69" i="3"/>
  <c r="AL69" i="3"/>
  <c r="AI69" i="3"/>
  <c r="AF69" i="3"/>
  <c r="AC69" i="3"/>
  <c r="Z69" i="3"/>
  <c r="W69" i="3"/>
  <c r="T69" i="3"/>
  <c r="Q69" i="3"/>
  <c r="N69" i="3"/>
  <c r="K69" i="3"/>
  <c r="H69" i="3"/>
  <c r="E69" i="3"/>
  <c r="AT68" i="3"/>
  <c r="AS68" i="3"/>
  <c r="AR68" i="3"/>
  <c r="AO68" i="3"/>
  <c r="AL68" i="3"/>
  <c r="AI68" i="3"/>
  <c r="AF68" i="3"/>
  <c r="AC68" i="3"/>
  <c r="Z68" i="3"/>
  <c r="W68" i="3"/>
  <c r="T68" i="3"/>
  <c r="Q68" i="3"/>
  <c r="N68" i="3"/>
  <c r="K68" i="3"/>
  <c r="H68" i="3"/>
  <c r="E68" i="3"/>
  <c r="AT67" i="3"/>
  <c r="AS67" i="3"/>
  <c r="AR67" i="3"/>
  <c r="AO67" i="3"/>
  <c r="AL67" i="3"/>
  <c r="AI67" i="3"/>
  <c r="AF67" i="3"/>
  <c r="AC67" i="3"/>
  <c r="Z67" i="3"/>
  <c r="W67" i="3"/>
  <c r="T67" i="3"/>
  <c r="Q67" i="3"/>
  <c r="N67" i="3"/>
  <c r="K67" i="3"/>
  <c r="H67" i="3"/>
  <c r="E67" i="3"/>
  <c r="AT66" i="3"/>
  <c r="AS66" i="3"/>
  <c r="AR66" i="3"/>
  <c r="AO66" i="3"/>
  <c r="AL66" i="3"/>
  <c r="AI66" i="3"/>
  <c r="AF66" i="3"/>
  <c r="AC66" i="3"/>
  <c r="Z66" i="3"/>
  <c r="W66" i="3"/>
  <c r="T66" i="3"/>
  <c r="Q66" i="3"/>
  <c r="N66" i="3"/>
  <c r="K66" i="3"/>
  <c r="H66" i="3"/>
  <c r="E66" i="3"/>
  <c r="AT65" i="3"/>
  <c r="AS65" i="3"/>
  <c r="AR65" i="3"/>
  <c r="AO65" i="3"/>
  <c r="AL65" i="3"/>
  <c r="AI65" i="3"/>
  <c r="AF65" i="3"/>
  <c r="AC65" i="3"/>
  <c r="Z65" i="3"/>
  <c r="W65" i="3"/>
  <c r="T65" i="3"/>
  <c r="Q65" i="3"/>
  <c r="N65" i="3"/>
  <c r="K65" i="3"/>
  <c r="H65" i="3"/>
  <c r="E65" i="3"/>
  <c r="AT64" i="3"/>
  <c r="AS64" i="3"/>
  <c r="AR64" i="3"/>
  <c r="AO64" i="3"/>
  <c r="AL64" i="3"/>
  <c r="AI64" i="3"/>
  <c r="AF64" i="3"/>
  <c r="AC64" i="3"/>
  <c r="Z64" i="3"/>
  <c r="W64" i="3"/>
  <c r="T64" i="3"/>
  <c r="Q64" i="3"/>
  <c r="N64" i="3"/>
  <c r="K64" i="3"/>
  <c r="H64" i="3"/>
  <c r="E64" i="3"/>
  <c r="AT63" i="3"/>
  <c r="AS63" i="3"/>
  <c r="AR63" i="3"/>
  <c r="AO63" i="3"/>
  <c r="AL63" i="3"/>
  <c r="AI63" i="3"/>
  <c r="AF63" i="3"/>
  <c r="AC63" i="3"/>
  <c r="Z63" i="3"/>
  <c r="W63" i="3"/>
  <c r="T63" i="3"/>
  <c r="Q63" i="3"/>
  <c r="N63" i="3"/>
  <c r="K63" i="3"/>
  <c r="H63" i="3"/>
  <c r="E63" i="3"/>
  <c r="AT62" i="3"/>
  <c r="AS62" i="3"/>
  <c r="AR62" i="3"/>
  <c r="AO62" i="3"/>
  <c r="AL62" i="3"/>
  <c r="AI62" i="3"/>
  <c r="AF62" i="3"/>
  <c r="AC62" i="3"/>
  <c r="Z62" i="3"/>
  <c r="W62" i="3"/>
  <c r="T62" i="3"/>
  <c r="Q62" i="3"/>
  <c r="N62" i="3"/>
  <c r="K62" i="3"/>
  <c r="H62" i="3"/>
  <c r="E62" i="3"/>
  <c r="AT61" i="3"/>
  <c r="AS61" i="3"/>
  <c r="AR61" i="3"/>
  <c r="AO61" i="3"/>
  <c r="AL61" i="3"/>
  <c r="AI61" i="3"/>
  <c r="AF61" i="3"/>
  <c r="AC61" i="3"/>
  <c r="Z61" i="3"/>
  <c r="W61" i="3"/>
  <c r="T61" i="3"/>
  <c r="Q61" i="3"/>
  <c r="N61" i="3"/>
  <c r="K61" i="3"/>
  <c r="H61" i="3"/>
  <c r="E61" i="3"/>
  <c r="AT60" i="3"/>
  <c r="AS60" i="3"/>
  <c r="AR60" i="3"/>
  <c r="AO60" i="3"/>
  <c r="AL60" i="3"/>
  <c r="AI60" i="3"/>
  <c r="AF60" i="3"/>
  <c r="AC60" i="3"/>
  <c r="Z60" i="3"/>
  <c r="W60" i="3"/>
  <c r="T60" i="3"/>
  <c r="Q60" i="3"/>
  <c r="N60" i="3"/>
  <c r="K60" i="3"/>
  <c r="H60" i="3"/>
  <c r="E60" i="3"/>
  <c r="AT59" i="3"/>
  <c r="AS59" i="3"/>
  <c r="AR59" i="3"/>
  <c r="AO59" i="3"/>
  <c r="AL59" i="3"/>
  <c r="AI59" i="3"/>
  <c r="AF59" i="3"/>
  <c r="AC59" i="3"/>
  <c r="Z59" i="3"/>
  <c r="W59" i="3"/>
  <c r="T59" i="3"/>
  <c r="Q59" i="3"/>
  <c r="N59" i="3"/>
  <c r="K59" i="3"/>
  <c r="H59" i="3"/>
  <c r="E59" i="3"/>
  <c r="AT58" i="3"/>
  <c r="AS58" i="3"/>
  <c r="AR58" i="3"/>
  <c r="AO58" i="3"/>
  <c r="AL58" i="3"/>
  <c r="AI58" i="3"/>
  <c r="AF58" i="3"/>
  <c r="AC58" i="3"/>
  <c r="Z58" i="3"/>
  <c r="W58" i="3"/>
  <c r="T58" i="3"/>
  <c r="Q58" i="3"/>
  <c r="N58" i="3"/>
  <c r="K58" i="3"/>
  <c r="H58" i="3"/>
  <c r="E58" i="3"/>
  <c r="AT57" i="3"/>
  <c r="AS57" i="3"/>
  <c r="AR57" i="3"/>
  <c r="AO57" i="3"/>
  <c r="AL57" i="3"/>
  <c r="AI57" i="3"/>
  <c r="AF57" i="3"/>
  <c r="AC57" i="3"/>
  <c r="Z57" i="3"/>
  <c r="W57" i="3"/>
  <c r="T57" i="3"/>
  <c r="Q57" i="3"/>
  <c r="N57" i="3"/>
  <c r="K57" i="3"/>
  <c r="H57" i="3"/>
  <c r="E57" i="3"/>
  <c r="AT56" i="3"/>
  <c r="AS56" i="3"/>
  <c r="AR56" i="3"/>
  <c r="AO56" i="3"/>
  <c r="AL56" i="3"/>
  <c r="AI56" i="3"/>
  <c r="AF56" i="3"/>
  <c r="AC56" i="3"/>
  <c r="Z56" i="3"/>
  <c r="W56" i="3"/>
  <c r="T56" i="3"/>
  <c r="Q56" i="3"/>
  <c r="N56" i="3"/>
  <c r="K56" i="3"/>
  <c r="H56" i="3"/>
  <c r="E56" i="3"/>
  <c r="AT55" i="3"/>
  <c r="AS55" i="3"/>
  <c r="AR55" i="3"/>
  <c r="AO55" i="3"/>
  <c r="AL55" i="3"/>
  <c r="AI55" i="3"/>
  <c r="AF55" i="3"/>
  <c r="AC55" i="3"/>
  <c r="Z55" i="3"/>
  <c r="W55" i="3"/>
  <c r="T55" i="3"/>
  <c r="Q55" i="3"/>
  <c r="N55" i="3"/>
  <c r="K55" i="3"/>
  <c r="H55" i="3"/>
  <c r="E55" i="3"/>
  <c r="AT54" i="3"/>
  <c r="AS54" i="3"/>
  <c r="AR54" i="3"/>
  <c r="AO54" i="3"/>
  <c r="AL54" i="3"/>
  <c r="AI54" i="3"/>
  <c r="AF54" i="3"/>
  <c r="AC54" i="3"/>
  <c r="Z54" i="3"/>
  <c r="W54" i="3"/>
  <c r="T54" i="3"/>
  <c r="Q54" i="3"/>
  <c r="N54" i="3"/>
  <c r="K54" i="3"/>
  <c r="H54" i="3"/>
  <c r="E54" i="3"/>
  <c r="AT53" i="3"/>
  <c r="AS53" i="3"/>
  <c r="AR53" i="3"/>
  <c r="AO53" i="3"/>
  <c r="AL53" i="3"/>
  <c r="AI53" i="3"/>
  <c r="AF53" i="3"/>
  <c r="AC53" i="3"/>
  <c r="Z53" i="3"/>
  <c r="W53" i="3"/>
  <c r="T53" i="3"/>
  <c r="Q53" i="3"/>
  <c r="N53" i="3"/>
  <c r="K53" i="3"/>
  <c r="H53" i="3"/>
  <c r="E53" i="3"/>
  <c r="AT52" i="3"/>
  <c r="AS52" i="3"/>
  <c r="AR52" i="3"/>
  <c r="AO52" i="3"/>
  <c r="AL52" i="3"/>
  <c r="AI52" i="3"/>
  <c r="AF52" i="3"/>
  <c r="AC52" i="3"/>
  <c r="Z52" i="3"/>
  <c r="W52" i="3"/>
  <c r="T52" i="3"/>
  <c r="Q52" i="3"/>
  <c r="N52" i="3"/>
  <c r="K52" i="3"/>
  <c r="H52" i="3"/>
  <c r="E52" i="3"/>
  <c r="AT51" i="3"/>
  <c r="AS51" i="3"/>
  <c r="AR51" i="3"/>
  <c r="AO51" i="3"/>
  <c r="AL51" i="3"/>
  <c r="AI51" i="3"/>
  <c r="AF51" i="3"/>
  <c r="AC51" i="3"/>
  <c r="Z51" i="3"/>
  <c r="W51" i="3"/>
  <c r="T51" i="3"/>
  <c r="Q51" i="3"/>
  <c r="N51" i="3"/>
  <c r="K51" i="3"/>
  <c r="H51" i="3"/>
  <c r="E51" i="3"/>
  <c r="AT50" i="3"/>
  <c r="AS50" i="3"/>
  <c r="AR50" i="3"/>
  <c r="AO50" i="3"/>
  <c r="AL50" i="3"/>
  <c r="AI50" i="3"/>
  <c r="AF50" i="3"/>
  <c r="AC50" i="3"/>
  <c r="Z50" i="3"/>
  <c r="W50" i="3"/>
  <c r="T50" i="3"/>
  <c r="Q50" i="3"/>
  <c r="N50" i="3"/>
  <c r="K50" i="3"/>
  <c r="H50" i="3"/>
  <c r="E50" i="3"/>
  <c r="AT49" i="3"/>
  <c r="AS49" i="3"/>
  <c r="AR49" i="3"/>
  <c r="AO49" i="3"/>
  <c r="AL49" i="3"/>
  <c r="AI49" i="3"/>
  <c r="AF49" i="3"/>
  <c r="AC49" i="3"/>
  <c r="Z49" i="3"/>
  <c r="W49" i="3"/>
  <c r="T49" i="3"/>
  <c r="Q49" i="3"/>
  <c r="N49" i="3"/>
  <c r="K49" i="3"/>
  <c r="H49" i="3"/>
  <c r="E49" i="3"/>
  <c r="AT48" i="3"/>
  <c r="AS48" i="3"/>
  <c r="AR48" i="3"/>
  <c r="AO48" i="3"/>
  <c r="AL48" i="3"/>
  <c r="AI48" i="3"/>
  <c r="AF48" i="3"/>
  <c r="AC48" i="3"/>
  <c r="Z48" i="3"/>
  <c r="W48" i="3"/>
  <c r="T48" i="3"/>
  <c r="Q48" i="3"/>
  <c r="N48" i="3"/>
  <c r="K48" i="3"/>
  <c r="H48" i="3"/>
  <c r="E48" i="3"/>
  <c r="AT47" i="3"/>
  <c r="AS47" i="3"/>
  <c r="AR47" i="3"/>
  <c r="AO47" i="3"/>
  <c r="AL47" i="3"/>
  <c r="AI47" i="3"/>
  <c r="AF47" i="3"/>
  <c r="AC47" i="3"/>
  <c r="Z47" i="3"/>
  <c r="W47" i="3"/>
  <c r="T47" i="3"/>
  <c r="Q47" i="3"/>
  <c r="N47" i="3"/>
  <c r="K47" i="3"/>
  <c r="H47" i="3"/>
  <c r="E47" i="3"/>
  <c r="AT46" i="3"/>
  <c r="AS46" i="3"/>
  <c r="AR46" i="3"/>
  <c r="AO46" i="3"/>
  <c r="AL46" i="3"/>
  <c r="AI46" i="3"/>
  <c r="AF46" i="3"/>
  <c r="AC46" i="3"/>
  <c r="Z46" i="3"/>
  <c r="W46" i="3"/>
  <c r="T46" i="3"/>
  <c r="Q46" i="3"/>
  <c r="N46" i="3"/>
  <c r="K46" i="3"/>
  <c r="H46" i="3"/>
  <c r="E46" i="3"/>
  <c r="AT45" i="3"/>
  <c r="AS45" i="3"/>
  <c r="AR45" i="3"/>
  <c r="AO45" i="3"/>
  <c r="AL45" i="3"/>
  <c r="AI45" i="3"/>
  <c r="AF45" i="3"/>
  <c r="AC45" i="3"/>
  <c r="Z45" i="3"/>
  <c r="W45" i="3"/>
  <c r="T45" i="3"/>
  <c r="Q45" i="3"/>
  <c r="N45" i="3"/>
  <c r="K45" i="3"/>
  <c r="H45" i="3"/>
  <c r="E45" i="3"/>
  <c r="AT44" i="3"/>
  <c r="AS44" i="3"/>
  <c r="AR44" i="3"/>
  <c r="AO44" i="3"/>
  <c r="AL44" i="3"/>
  <c r="AI44" i="3"/>
  <c r="AF44" i="3"/>
  <c r="AC44" i="3"/>
  <c r="Z44" i="3"/>
  <c r="W44" i="3"/>
  <c r="T44" i="3"/>
  <c r="Q44" i="3"/>
  <c r="N44" i="3"/>
  <c r="K44" i="3"/>
  <c r="H44" i="3"/>
  <c r="E44" i="3"/>
  <c r="AT43" i="3"/>
  <c r="AS43" i="3"/>
  <c r="AR43" i="3"/>
  <c r="AO43" i="3"/>
  <c r="AL43" i="3"/>
  <c r="AI43" i="3"/>
  <c r="AF43" i="3"/>
  <c r="AC43" i="3"/>
  <c r="Z43" i="3"/>
  <c r="W43" i="3"/>
  <c r="T43" i="3"/>
  <c r="Q43" i="3"/>
  <c r="N43" i="3"/>
  <c r="K43" i="3"/>
  <c r="H43" i="3"/>
  <c r="E43" i="3"/>
  <c r="AT42" i="3"/>
  <c r="AS42" i="3"/>
  <c r="AR42" i="3"/>
  <c r="AO42" i="3"/>
  <c r="AL42" i="3"/>
  <c r="AI42" i="3"/>
  <c r="AF42" i="3"/>
  <c r="AC42" i="3"/>
  <c r="Z42" i="3"/>
  <c r="W42" i="3"/>
  <c r="T42" i="3"/>
  <c r="Q42" i="3"/>
  <c r="N42" i="3"/>
  <c r="K42" i="3"/>
  <c r="H42" i="3"/>
  <c r="E42" i="3"/>
  <c r="AT41" i="3"/>
  <c r="AS41" i="3"/>
  <c r="AR41" i="3"/>
  <c r="AO41" i="3"/>
  <c r="AL41" i="3"/>
  <c r="AI41" i="3"/>
  <c r="AF41" i="3"/>
  <c r="AC41" i="3"/>
  <c r="Z41" i="3"/>
  <c r="W41" i="3"/>
  <c r="T41" i="3"/>
  <c r="Q41" i="3"/>
  <c r="N41" i="3"/>
  <c r="K41" i="3"/>
  <c r="H41" i="3"/>
  <c r="E41" i="3"/>
  <c r="AT40" i="3"/>
  <c r="AS40" i="3"/>
  <c r="AR40" i="3"/>
  <c r="AO40" i="3"/>
  <c r="AL40" i="3"/>
  <c r="AI40" i="3"/>
  <c r="AF40" i="3"/>
  <c r="AC40" i="3"/>
  <c r="Z40" i="3"/>
  <c r="W40" i="3"/>
  <c r="T40" i="3"/>
  <c r="Q40" i="3"/>
  <c r="N40" i="3"/>
  <c r="K40" i="3"/>
  <c r="H40" i="3"/>
  <c r="E40" i="3"/>
  <c r="AT39" i="3"/>
  <c r="AS39" i="3"/>
  <c r="AR39" i="3"/>
  <c r="AO39" i="3"/>
  <c r="AL39" i="3"/>
  <c r="AI39" i="3"/>
  <c r="AF39" i="3"/>
  <c r="AC39" i="3"/>
  <c r="Z39" i="3"/>
  <c r="W39" i="3"/>
  <c r="T39" i="3"/>
  <c r="Q39" i="3"/>
  <c r="N39" i="3"/>
  <c r="K39" i="3"/>
  <c r="H39" i="3"/>
  <c r="E39" i="3"/>
  <c r="AT38" i="3"/>
  <c r="AS38" i="3"/>
  <c r="AR38" i="3"/>
  <c r="AO38" i="3"/>
  <c r="AL38" i="3"/>
  <c r="AI38" i="3"/>
  <c r="AF38" i="3"/>
  <c r="AC38" i="3"/>
  <c r="Z38" i="3"/>
  <c r="W38" i="3"/>
  <c r="T38" i="3"/>
  <c r="Q38" i="3"/>
  <c r="N38" i="3"/>
  <c r="K38" i="3"/>
  <c r="H38" i="3"/>
  <c r="E38" i="3"/>
  <c r="AT37" i="3"/>
  <c r="AS37" i="3"/>
  <c r="AU37" i="3" s="1"/>
  <c r="AR37" i="3"/>
  <c r="AO37" i="3"/>
  <c r="AL37" i="3"/>
  <c r="AI37" i="3"/>
  <c r="AF37" i="3"/>
  <c r="AC37" i="3"/>
  <c r="Z37" i="3"/>
  <c r="W37" i="3"/>
  <c r="T37" i="3"/>
  <c r="Q37" i="3"/>
  <c r="N37" i="3"/>
  <c r="K37" i="3"/>
  <c r="H37" i="3"/>
  <c r="E37" i="3"/>
  <c r="AT36" i="3"/>
  <c r="AS36" i="3"/>
  <c r="AR36" i="3"/>
  <c r="AO36" i="3"/>
  <c r="AL36" i="3"/>
  <c r="AI36" i="3"/>
  <c r="AF36" i="3"/>
  <c r="AC36" i="3"/>
  <c r="Z36" i="3"/>
  <c r="W36" i="3"/>
  <c r="T36" i="3"/>
  <c r="Q36" i="3"/>
  <c r="N36" i="3"/>
  <c r="K36" i="3"/>
  <c r="H36" i="3"/>
  <c r="E36" i="3"/>
  <c r="AT35" i="3"/>
  <c r="AS35" i="3"/>
  <c r="AR35" i="3"/>
  <c r="AO35" i="3"/>
  <c r="AL35" i="3"/>
  <c r="AI35" i="3"/>
  <c r="AF35" i="3"/>
  <c r="AC35" i="3"/>
  <c r="Z35" i="3"/>
  <c r="W35" i="3"/>
  <c r="T35" i="3"/>
  <c r="Q35" i="3"/>
  <c r="N35" i="3"/>
  <c r="K35" i="3"/>
  <c r="H35" i="3"/>
  <c r="E35" i="3"/>
  <c r="AT34" i="3"/>
  <c r="AS34" i="3"/>
  <c r="AR34" i="3"/>
  <c r="AO34" i="3"/>
  <c r="AL34" i="3"/>
  <c r="AI34" i="3"/>
  <c r="AF34" i="3"/>
  <c r="AC34" i="3"/>
  <c r="Z34" i="3"/>
  <c r="W34" i="3"/>
  <c r="T34" i="3"/>
  <c r="Q34" i="3"/>
  <c r="N34" i="3"/>
  <c r="K34" i="3"/>
  <c r="H34" i="3"/>
  <c r="E34" i="3"/>
  <c r="AT33" i="3"/>
  <c r="AS33" i="3"/>
  <c r="AR33" i="3"/>
  <c r="AO33" i="3"/>
  <c r="AL33" i="3"/>
  <c r="AI33" i="3"/>
  <c r="AF33" i="3"/>
  <c r="AC33" i="3"/>
  <c r="Z33" i="3"/>
  <c r="W33" i="3"/>
  <c r="T33" i="3"/>
  <c r="Q33" i="3"/>
  <c r="N33" i="3"/>
  <c r="K33" i="3"/>
  <c r="H33" i="3"/>
  <c r="E33" i="3"/>
  <c r="AT32" i="3"/>
  <c r="AS32" i="3"/>
  <c r="AR32" i="3"/>
  <c r="AO32" i="3"/>
  <c r="AL32" i="3"/>
  <c r="AI32" i="3"/>
  <c r="AF32" i="3"/>
  <c r="AC32" i="3"/>
  <c r="Z32" i="3"/>
  <c r="W32" i="3"/>
  <c r="T32" i="3"/>
  <c r="Q32" i="3"/>
  <c r="N32" i="3"/>
  <c r="K32" i="3"/>
  <c r="H32" i="3"/>
  <c r="E32" i="3"/>
  <c r="AT31" i="3"/>
  <c r="AS31" i="3"/>
  <c r="AR31" i="3"/>
  <c r="AO31" i="3"/>
  <c r="AL31" i="3"/>
  <c r="AI31" i="3"/>
  <c r="AF31" i="3"/>
  <c r="AC31" i="3"/>
  <c r="Z31" i="3"/>
  <c r="W31" i="3"/>
  <c r="T31" i="3"/>
  <c r="Q31" i="3"/>
  <c r="N31" i="3"/>
  <c r="K31" i="3"/>
  <c r="H31" i="3"/>
  <c r="E31" i="3"/>
  <c r="AT30" i="3"/>
  <c r="AS30" i="3"/>
  <c r="AR30" i="3"/>
  <c r="AO30" i="3"/>
  <c r="AL30" i="3"/>
  <c r="AI30" i="3"/>
  <c r="AF30" i="3"/>
  <c r="AC30" i="3"/>
  <c r="Z30" i="3"/>
  <c r="W30" i="3"/>
  <c r="T30" i="3"/>
  <c r="Q30" i="3"/>
  <c r="N30" i="3"/>
  <c r="K30" i="3"/>
  <c r="H30" i="3"/>
  <c r="E30" i="3"/>
  <c r="AT29" i="3"/>
  <c r="AS29" i="3"/>
  <c r="AR29" i="3"/>
  <c r="AO29" i="3"/>
  <c r="AL29" i="3"/>
  <c r="AI29" i="3"/>
  <c r="AF29" i="3"/>
  <c r="AC29" i="3"/>
  <c r="Z29" i="3"/>
  <c r="W29" i="3"/>
  <c r="T29" i="3"/>
  <c r="Q29" i="3"/>
  <c r="N29" i="3"/>
  <c r="K29" i="3"/>
  <c r="H29" i="3"/>
  <c r="E29" i="3"/>
  <c r="AT28" i="3"/>
  <c r="AS28" i="3"/>
  <c r="AR28" i="3"/>
  <c r="AO28" i="3"/>
  <c r="AL28" i="3"/>
  <c r="AI28" i="3"/>
  <c r="AF28" i="3"/>
  <c r="AC28" i="3"/>
  <c r="Z28" i="3"/>
  <c r="W28" i="3"/>
  <c r="T28" i="3"/>
  <c r="Q28" i="3"/>
  <c r="N28" i="3"/>
  <c r="K28" i="3"/>
  <c r="H28" i="3"/>
  <c r="E28" i="3"/>
  <c r="AT27" i="3"/>
  <c r="AS27" i="3"/>
  <c r="AR27" i="3"/>
  <c r="AO27" i="3"/>
  <c r="AL27" i="3"/>
  <c r="AI27" i="3"/>
  <c r="AF27" i="3"/>
  <c r="AC27" i="3"/>
  <c r="Z27" i="3"/>
  <c r="W27" i="3"/>
  <c r="T27" i="3"/>
  <c r="Q27" i="3"/>
  <c r="N27" i="3"/>
  <c r="K27" i="3"/>
  <c r="H27" i="3"/>
  <c r="E27" i="3"/>
  <c r="AT26" i="3"/>
  <c r="AS26" i="3"/>
  <c r="AR26" i="3"/>
  <c r="AO26" i="3"/>
  <c r="AL26" i="3"/>
  <c r="AI26" i="3"/>
  <c r="AF26" i="3"/>
  <c r="AC26" i="3"/>
  <c r="Z26" i="3"/>
  <c r="W26" i="3"/>
  <c r="T26" i="3"/>
  <c r="Q26" i="3"/>
  <c r="N26" i="3"/>
  <c r="K26" i="3"/>
  <c r="H26" i="3"/>
  <c r="E26" i="3"/>
  <c r="AT25" i="3"/>
  <c r="AS25" i="3"/>
  <c r="AR25" i="3"/>
  <c r="AO25" i="3"/>
  <c r="AL25" i="3"/>
  <c r="AI25" i="3"/>
  <c r="AF25" i="3"/>
  <c r="AC25" i="3"/>
  <c r="Z25" i="3"/>
  <c r="W25" i="3"/>
  <c r="T25" i="3"/>
  <c r="Q25" i="3"/>
  <c r="N25" i="3"/>
  <c r="K25" i="3"/>
  <c r="H25" i="3"/>
  <c r="E25" i="3"/>
  <c r="AT24" i="3"/>
  <c r="AS24" i="3"/>
  <c r="AR24" i="3"/>
  <c r="AO24" i="3"/>
  <c r="AL24" i="3"/>
  <c r="AI24" i="3"/>
  <c r="AF24" i="3"/>
  <c r="AC24" i="3"/>
  <c r="Z24" i="3"/>
  <c r="W24" i="3"/>
  <c r="T24" i="3"/>
  <c r="Q24" i="3"/>
  <c r="N24" i="3"/>
  <c r="K24" i="3"/>
  <c r="H24" i="3"/>
  <c r="E24" i="3"/>
  <c r="AT23" i="3"/>
  <c r="AS23" i="3"/>
  <c r="AR23" i="3"/>
  <c r="AO23" i="3"/>
  <c r="AL23" i="3"/>
  <c r="AI23" i="3"/>
  <c r="AF23" i="3"/>
  <c r="AC23" i="3"/>
  <c r="Z23" i="3"/>
  <c r="W23" i="3"/>
  <c r="T23" i="3"/>
  <c r="Q23" i="3"/>
  <c r="N23" i="3"/>
  <c r="K23" i="3"/>
  <c r="H23" i="3"/>
  <c r="E23" i="3"/>
  <c r="AT22" i="3"/>
  <c r="AS22" i="3"/>
  <c r="AR22" i="3"/>
  <c r="AO22" i="3"/>
  <c r="AL22" i="3"/>
  <c r="AI22" i="3"/>
  <c r="AF22" i="3"/>
  <c r="AC22" i="3"/>
  <c r="Z22" i="3"/>
  <c r="W22" i="3"/>
  <c r="T22" i="3"/>
  <c r="Q22" i="3"/>
  <c r="N22" i="3"/>
  <c r="K22" i="3"/>
  <c r="H22" i="3"/>
  <c r="E22" i="3"/>
  <c r="AT21" i="3"/>
  <c r="AS21" i="3"/>
  <c r="AR21" i="3"/>
  <c r="AO21" i="3"/>
  <c r="AL21" i="3"/>
  <c r="AI21" i="3"/>
  <c r="AF21" i="3"/>
  <c r="AC21" i="3"/>
  <c r="Z21" i="3"/>
  <c r="W21" i="3"/>
  <c r="T21" i="3"/>
  <c r="Q21" i="3"/>
  <c r="N21" i="3"/>
  <c r="K21" i="3"/>
  <c r="H21" i="3"/>
  <c r="E21" i="3"/>
  <c r="AT20" i="3"/>
  <c r="AS20" i="3"/>
  <c r="AR20" i="3"/>
  <c r="AO20" i="3"/>
  <c r="AL20" i="3"/>
  <c r="AI20" i="3"/>
  <c r="AF20" i="3"/>
  <c r="AC20" i="3"/>
  <c r="Z20" i="3"/>
  <c r="W20" i="3"/>
  <c r="T20" i="3"/>
  <c r="Q20" i="3"/>
  <c r="N20" i="3"/>
  <c r="K20" i="3"/>
  <c r="H20" i="3"/>
  <c r="E20" i="3"/>
  <c r="AT19" i="3"/>
  <c r="AS19" i="3"/>
  <c r="AR19" i="3"/>
  <c r="AO19" i="3"/>
  <c r="AL19" i="3"/>
  <c r="AI19" i="3"/>
  <c r="AF19" i="3"/>
  <c r="AC19" i="3"/>
  <c r="Z19" i="3"/>
  <c r="W19" i="3"/>
  <c r="T19" i="3"/>
  <c r="Q19" i="3"/>
  <c r="N19" i="3"/>
  <c r="K19" i="3"/>
  <c r="H19" i="3"/>
  <c r="E19" i="3"/>
  <c r="AT18" i="3"/>
  <c r="AS18" i="3"/>
  <c r="AR18" i="3"/>
  <c r="AO18" i="3"/>
  <c r="AL18" i="3"/>
  <c r="AI18" i="3"/>
  <c r="AF18" i="3"/>
  <c r="AC18" i="3"/>
  <c r="Z18" i="3"/>
  <c r="W18" i="3"/>
  <c r="T18" i="3"/>
  <c r="Q18" i="3"/>
  <c r="N18" i="3"/>
  <c r="K18" i="3"/>
  <c r="H18" i="3"/>
  <c r="E18" i="3"/>
  <c r="AT17" i="3"/>
  <c r="AS17" i="3"/>
  <c r="AR17" i="3"/>
  <c r="AO17" i="3"/>
  <c r="AL17" i="3"/>
  <c r="AI17" i="3"/>
  <c r="AF17" i="3"/>
  <c r="AC17" i="3"/>
  <c r="Z17" i="3"/>
  <c r="W17" i="3"/>
  <c r="T17" i="3"/>
  <c r="Q17" i="3"/>
  <c r="N17" i="3"/>
  <c r="K17" i="3"/>
  <c r="H17" i="3"/>
  <c r="E17" i="3"/>
  <c r="AT16" i="3"/>
  <c r="AS16" i="3"/>
  <c r="AR16" i="3"/>
  <c r="AO16" i="3"/>
  <c r="AL16" i="3"/>
  <c r="AI16" i="3"/>
  <c r="AF16" i="3"/>
  <c r="AC16" i="3"/>
  <c r="Z16" i="3"/>
  <c r="W16" i="3"/>
  <c r="T16" i="3"/>
  <c r="Q16" i="3"/>
  <c r="N16" i="3"/>
  <c r="K16" i="3"/>
  <c r="H16" i="3"/>
  <c r="E16" i="3"/>
  <c r="AT15" i="3"/>
  <c r="AS15" i="3"/>
  <c r="AR15" i="3"/>
  <c r="AO15" i="3"/>
  <c r="AL15" i="3"/>
  <c r="AI15" i="3"/>
  <c r="AF15" i="3"/>
  <c r="AC15" i="3"/>
  <c r="Z15" i="3"/>
  <c r="W15" i="3"/>
  <c r="T15" i="3"/>
  <c r="Q15" i="3"/>
  <c r="N15" i="3"/>
  <c r="K15" i="3"/>
  <c r="H15" i="3"/>
  <c r="E15" i="3"/>
  <c r="AT14" i="3"/>
  <c r="AS14" i="3"/>
  <c r="AR14" i="3"/>
  <c r="AO14" i="3"/>
  <c r="AL14" i="3"/>
  <c r="AI14" i="3"/>
  <c r="AF14" i="3"/>
  <c r="AC14" i="3"/>
  <c r="Z14" i="3"/>
  <c r="W14" i="3"/>
  <c r="T14" i="3"/>
  <c r="Q14" i="3"/>
  <c r="N14" i="3"/>
  <c r="K14" i="3"/>
  <c r="H14" i="3"/>
  <c r="E14" i="3"/>
  <c r="AT13" i="3"/>
  <c r="AS13" i="3"/>
  <c r="AR13" i="3"/>
  <c r="AO13" i="3"/>
  <c r="AL13" i="3"/>
  <c r="AI13" i="3"/>
  <c r="AF13" i="3"/>
  <c r="AC13" i="3"/>
  <c r="Z13" i="3"/>
  <c r="W13" i="3"/>
  <c r="T13" i="3"/>
  <c r="Q13" i="3"/>
  <c r="N13" i="3"/>
  <c r="K13" i="3"/>
  <c r="H13" i="3"/>
  <c r="E13" i="3"/>
  <c r="AT12" i="3"/>
  <c r="AS12" i="3"/>
  <c r="AR12" i="3"/>
  <c r="AO12" i="3"/>
  <c r="AL12" i="3"/>
  <c r="AI12" i="3"/>
  <c r="AF12" i="3"/>
  <c r="AC12" i="3"/>
  <c r="Z12" i="3"/>
  <c r="W12" i="3"/>
  <c r="T12" i="3"/>
  <c r="Q12" i="3"/>
  <c r="N12" i="3"/>
  <c r="K12" i="3"/>
  <c r="H12" i="3"/>
  <c r="E12" i="3"/>
  <c r="AT11" i="3"/>
  <c r="AS11" i="3"/>
  <c r="AR11" i="3"/>
  <c r="AO11" i="3"/>
  <c r="AL11" i="3"/>
  <c r="AI11" i="3"/>
  <c r="AF11" i="3"/>
  <c r="AC11" i="3"/>
  <c r="Z11" i="3"/>
  <c r="W11" i="3"/>
  <c r="T11" i="3"/>
  <c r="Q11" i="3"/>
  <c r="N11" i="3"/>
  <c r="K11" i="3"/>
  <c r="H11" i="3"/>
  <c r="E11" i="3"/>
  <c r="AT10" i="3"/>
  <c r="AS10" i="3"/>
  <c r="AR10" i="3"/>
  <c r="AO10" i="3"/>
  <c r="AL10" i="3"/>
  <c r="AI10" i="3"/>
  <c r="AF10" i="3"/>
  <c r="AC10" i="3"/>
  <c r="Z10" i="3"/>
  <c r="W10" i="3"/>
  <c r="T10" i="3"/>
  <c r="Q10" i="3"/>
  <c r="N10" i="3"/>
  <c r="K10" i="3"/>
  <c r="H10" i="3"/>
  <c r="E10" i="3"/>
  <c r="AT9" i="3"/>
  <c r="AS9" i="3"/>
  <c r="AR9" i="3"/>
  <c r="AO9" i="3"/>
  <c r="AL9" i="3"/>
  <c r="AI9" i="3"/>
  <c r="AF9" i="3"/>
  <c r="AC9" i="3"/>
  <c r="Z9" i="3"/>
  <c r="W9" i="3"/>
  <c r="T9" i="3"/>
  <c r="Q9" i="3"/>
  <c r="N9" i="3"/>
  <c r="K9" i="3"/>
  <c r="H9" i="3"/>
  <c r="E9" i="3"/>
  <c r="AT8" i="3"/>
  <c r="AS8" i="3"/>
  <c r="AR8" i="3"/>
  <c r="AO8" i="3"/>
  <c r="AL8" i="3"/>
  <c r="AI8" i="3"/>
  <c r="AF8" i="3"/>
  <c r="AC8" i="3"/>
  <c r="Z8" i="3"/>
  <c r="W8" i="3"/>
  <c r="T8" i="3"/>
  <c r="Q8" i="3"/>
  <c r="N8" i="3"/>
  <c r="K8" i="3"/>
  <c r="H8" i="3"/>
  <c r="E8" i="3"/>
  <c r="AT7" i="3"/>
  <c r="AS7" i="3"/>
  <c r="AR7" i="3"/>
  <c r="AO7" i="3"/>
  <c r="AL7" i="3"/>
  <c r="AI7" i="3"/>
  <c r="AF7" i="3"/>
  <c r="AC7" i="3"/>
  <c r="Z7" i="3"/>
  <c r="W7" i="3"/>
  <c r="T7" i="3"/>
  <c r="Q7" i="3"/>
  <c r="N7" i="3"/>
  <c r="K7" i="3"/>
  <c r="H7" i="3"/>
  <c r="E7" i="3"/>
  <c r="AT6" i="3"/>
  <c r="AS6" i="3"/>
  <c r="AR6" i="3"/>
  <c r="AO6" i="3"/>
  <c r="AL6" i="3"/>
  <c r="AI6" i="3"/>
  <c r="AF6" i="3"/>
  <c r="AC6" i="3"/>
  <c r="Z6" i="3"/>
  <c r="W6" i="3"/>
  <c r="T6" i="3"/>
  <c r="Q6" i="3"/>
  <c r="N6" i="3"/>
  <c r="K6" i="3"/>
  <c r="H6" i="3"/>
  <c r="E6" i="3"/>
  <c r="AT5" i="3"/>
  <c r="AS5" i="3"/>
  <c r="AR5" i="3"/>
  <c r="AO5" i="3"/>
  <c r="AL5" i="3"/>
  <c r="AI5" i="3"/>
  <c r="AF5" i="3"/>
  <c r="AC5" i="3"/>
  <c r="Z5" i="3"/>
  <c r="W5" i="3"/>
  <c r="T5" i="3"/>
  <c r="Q5" i="3"/>
  <c r="N5" i="3"/>
  <c r="K5" i="3"/>
  <c r="H5" i="3"/>
  <c r="E5" i="3"/>
  <c r="B13" i="2"/>
  <c r="B12" i="2"/>
  <c r="B18" i="2"/>
  <c r="B16" i="2"/>
  <c r="AS6" i="1"/>
  <c r="AT6" i="1"/>
  <c r="AS7" i="1"/>
  <c r="AT7" i="1"/>
  <c r="AS8" i="1"/>
  <c r="AT8" i="1"/>
  <c r="AS9" i="1"/>
  <c r="AT9" i="1"/>
  <c r="AS10" i="1"/>
  <c r="AT10" i="1"/>
  <c r="AS11" i="1"/>
  <c r="AT11" i="1"/>
  <c r="AS12" i="1"/>
  <c r="AT12" i="1"/>
  <c r="AS13" i="1"/>
  <c r="AT13" i="1"/>
  <c r="AS14" i="1"/>
  <c r="AT14" i="1"/>
  <c r="AS15" i="1"/>
  <c r="AT15" i="1"/>
  <c r="AS16" i="1"/>
  <c r="AT16" i="1"/>
  <c r="AS17" i="1"/>
  <c r="AT17" i="1"/>
  <c r="AS18" i="1"/>
  <c r="AT18" i="1"/>
  <c r="AS19" i="1"/>
  <c r="AT19" i="1"/>
  <c r="AS20" i="1"/>
  <c r="AT20" i="1"/>
  <c r="AS21" i="1"/>
  <c r="AT21" i="1"/>
  <c r="AS22" i="1"/>
  <c r="AT22" i="1"/>
  <c r="AS23" i="1"/>
  <c r="AT23" i="1"/>
  <c r="AS24" i="1"/>
  <c r="AT24" i="1"/>
  <c r="AS25" i="1"/>
  <c r="AT25" i="1"/>
  <c r="AS26" i="1"/>
  <c r="AT26" i="1"/>
  <c r="AS27" i="1"/>
  <c r="AT27" i="1"/>
  <c r="AS28" i="1"/>
  <c r="AT28" i="1"/>
  <c r="AS29" i="1"/>
  <c r="AT29" i="1"/>
  <c r="AS30" i="1"/>
  <c r="AT30" i="1"/>
  <c r="AS31" i="1"/>
  <c r="AT31" i="1"/>
  <c r="AS32" i="1"/>
  <c r="AT32" i="1"/>
  <c r="AS33" i="1"/>
  <c r="AT33" i="1"/>
  <c r="AS34" i="1"/>
  <c r="AT34" i="1"/>
  <c r="AS35" i="1"/>
  <c r="AT35" i="1"/>
  <c r="AS36" i="1"/>
  <c r="AT36" i="1"/>
  <c r="AS37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5" i="1"/>
  <c r="AT45" i="1"/>
  <c r="AS46" i="1"/>
  <c r="AT46" i="1"/>
  <c r="AS47" i="1"/>
  <c r="AT47" i="1"/>
  <c r="AS48" i="1"/>
  <c r="AT48" i="1"/>
  <c r="AS49" i="1"/>
  <c r="AT49" i="1"/>
  <c r="AS50" i="1"/>
  <c r="AT50" i="1"/>
  <c r="AS51" i="1"/>
  <c r="AT51" i="1"/>
  <c r="AS52" i="1"/>
  <c r="AT52" i="1"/>
  <c r="AS53" i="1"/>
  <c r="AT53" i="1"/>
  <c r="AS54" i="1"/>
  <c r="AT54" i="1"/>
  <c r="AS55" i="1"/>
  <c r="AT55" i="1"/>
  <c r="AS56" i="1"/>
  <c r="AT56" i="1"/>
  <c r="AS57" i="1"/>
  <c r="AT57" i="1"/>
  <c r="AS58" i="1"/>
  <c r="AT58" i="1"/>
  <c r="AS59" i="1"/>
  <c r="AT59" i="1"/>
  <c r="AS60" i="1"/>
  <c r="AT60" i="1"/>
  <c r="AS61" i="1"/>
  <c r="AT61" i="1"/>
  <c r="AS62" i="1"/>
  <c r="AT62" i="1"/>
  <c r="AS63" i="1"/>
  <c r="AT63" i="1"/>
  <c r="AS64" i="1"/>
  <c r="AT64" i="1"/>
  <c r="AS65" i="1"/>
  <c r="AT65" i="1"/>
  <c r="AS66" i="1"/>
  <c r="AT66" i="1"/>
  <c r="AS67" i="1"/>
  <c r="AT67" i="1"/>
  <c r="AS68" i="1"/>
  <c r="AT68" i="1"/>
  <c r="AS69" i="1"/>
  <c r="AT69" i="1"/>
  <c r="AS70" i="1"/>
  <c r="AT70" i="1"/>
  <c r="AS71" i="1"/>
  <c r="AT71" i="1"/>
  <c r="AS72" i="1"/>
  <c r="AT72" i="1"/>
  <c r="AS73" i="1"/>
  <c r="AT73" i="1"/>
  <c r="AS74" i="1"/>
  <c r="AT74" i="1"/>
  <c r="AT5" i="1"/>
  <c r="AS5" i="1"/>
  <c r="B15" i="2"/>
  <c r="B14" i="2"/>
  <c r="B11" i="2"/>
  <c r="B10" i="2"/>
  <c r="B9" i="2"/>
  <c r="B8" i="2"/>
  <c r="B7" i="2"/>
  <c r="B6" i="2"/>
  <c r="B5" i="2"/>
  <c r="B4" i="2"/>
  <c r="B3" i="2"/>
  <c r="AR74" i="1"/>
  <c r="AR73" i="1"/>
  <c r="AR72" i="1"/>
  <c r="AR71" i="1"/>
  <c r="AR70" i="1"/>
  <c r="AR69" i="1"/>
  <c r="AR68" i="1"/>
  <c r="AO74" i="1"/>
  <c r="AO73" i="1"/>
  <c r="AO72" i="1"/>
  <c r="AO71" i="1"/>
  <c r="AO70" i="1"/>
  <c r="AO69" i="1"/>
  <c r="AL74" i="1"/>
  <c r="AL73" i="1"/>
  <c r="AL72" i="1"/>
  <c r="AL71" i="1"/>
  <c r="AL70" i="1"/>
  <c r="AL69" i="1"/>
  <c r="AI74" i="1"/>
  <c r="AI73" i="1"/>
  <c r="AI72" i="1"/>
  <c r="AI71" i="1"/>
  <c r="AI70" i="1"/>
  <c r="AF74" i="1"/>
  <c r="AF73" i="1"/>
  <c r="AF72" i="1"/>
  <c r="AF71" i="1"/>
  <c r="AF70" i="1"/>
  <c r="AF69" i="1"/>
  <c r="AC74" i="1"/>
  <c r="AC73" i="1"/>
  <c r="AC72" i="1"/>
  <c r="AC71" i="1"/>
  <c r="AC70" i="1"/>
  <c r="Z74" i="1"/>
  <c r="Z73" i="1"/>
  <c r="Z72" i="1"/>
  <c r="Z71" i="1"/>
  <c r="Z70" i="1"/>
  <c r="Z69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T74" i="1"/>
  <c r="T73" i="1"/>
  <c r="T72" i="1"/>
  <c r="T71" i="1"/>
  <c r="T70" i="1"/>
  <c r="T69" i="1"/>
  <c r="Q74" i="1"/>
  <c r="Q73" i="1"/>
  <c r="Q72" i="1"/>
  <c r="Q71" i="1"/>
  <c r="Q70" i="1"/>
  <c r="Q69" i="1"/>
  <c r="N74" i="1"/>
  <c r="N73" i="1"/>
  <c r="N72" i="1"/>
  <c r="N71" i="1"/>
  <c r="N70" i="1"/>
  <c r="N69" i="1"/>
  <c r="K74" i="1"/>
  <c r="K73" i="1"/>
  <c r="K72" i="1"/>
  <c r="K71" i="1"/>
  <c r="K70" i="1"/>
  <c r="K69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74" i="1"/>
  <c r="E73" i="1"/>
  <c r="E72" i="1"/>
  <c r="E71" i="1"/>
  <c r="E70" i="1"/>
  <c r="E69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5" i="1"/>
  <c r="G17" i="2"/>
  <c r="I14" i="2" l="1"/>
  <c r="J14" i="6"/>
  <c r="I7" i="2"/>
  <c r="M7" i="2" s="1"/>
  <c r="J7" i="6"/>
  <c r="I11" i="2"/>
  <c r="J11" i="6"/>
  <c r="I13" i="2"/>
  <c r="M13" i="2" s="1"/>
  <c r="J13" i="6"/>
  <c r="L11" i="2"/>
  <c r="M11" i="2"/>
  <c r="N7" i="2"/>
  <c r="B17" i="2"/>
  <c r="L20" i="2" s="1"/>
  <c r="J17" i="2"/>
  <c r="N7" i="6" l="1"/>
  <c r="F7" i="6"/>
  <c r="G7" i="6" s="1"/>
  <c r="O7" i="6"/>
  <c r="J17" i="6"/>
  <c r="I17" i="2"/>
  <c r="O14" i="6"/>
  <c r="F14" i="6"/>
  <c r="G14" i="6" s="1"/>
  <c r="N14" i="6"/>
  <c r="F13" i="6"/>
  <c r="G13" i="6" s="1"/>
  <c r="O13" i="6"/>
  <c r="N13" i="6"/>
  <c r="L13" i="2"/>
  <c r="N11" i="6"/>
  <c r="O11" i="6"/>
  <c r="F11" i="6"/>
  <c r="G11" i="6" s="1"/>
  <c r="L7" i="2"/>
  <c r="L14" i="2"/>
  <c r="M14" i="2"/>
  <c r="N14" i="2" s="1"/>
  <c r="N13" i="2"/>
  <c r="M17" i="2"/>
  <c r="C19" i="2"/>
  <c r="N17" i="6" l="1"/>
  <c r="N19" i="6" s="1"/>
  <c r="K23" i="6"/>
  <c r="K24" i="6" s="1"/>
  <c r="O17" i="6"/>
  <c r="F17" i="6"/>
  <c r="G17" i="6" s="1"/>
  <c r="J23" i="2"/>
  <c r="L17" i="2"/>
  <c r="L19" i="2" s="1"/>
  <c r="F11" i="2"/>
  <c r="N11" i="2"/>
  <c r="E17" i="2"/>
  <c r="N17" i="2" l="1"/>
  <c r="J24" i="2"/>
  <c r="F17" i="2"/>
</calcChain>
</file>

<file path=xl/comments1.xml><?xml version="1.0" encoding="utf-8"?>
<comments xmlns="http://schemas.openxmlformats.org/spreadsheetml/2006/main">
  <authors>
    <author>EDWIN CARRERA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pendiente contratación certificados FOGEPS EN DICIEMBRE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SALDO POR LIQUIDAR DE LA CONTRATACIÓN DE HERRAMIENTA JURIDICA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CERTIFICACIÓN PARA LA CONTRATACIÓN DEL SERVICIO DE PUBLICACIONES POR LA PRENSA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SERVICIO DE DISTRIBUCION DE CITACIONES Y NOTIFICACIONES $11.000.00 EN OCTUBRE
ELABORACIÓN DE ADHESIVOS CON LA NOTIFICACIÓN DE EMBARGO-COACTIVA $2.000.00 EN NOVIEMBRE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CERTIFICACIÓN "SERVICIO DE ELABORACIÓN DE MATERIAL IMPRESO COMUNICACIONAL, PUBLICITAIO E INFORMATIVO PARA LA CORPORACIÓN NACIONAL DE FINANZAS POPULARES Y SOLIDARIAS SE EJECUTA HAS MAYO 2019 SEGÚN ACTAS 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Servicios Profesionales: Especialista en Auditoria Juridica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AUDITORIA EXTERNA 2018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AUDITORIA EXTERNA 2018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CERTIFICACIÓN PARA CONTRATACIÓN DE SERVICIOS PROFESIONALES DE FERMANDO ALMEIDA , CONTRATO CONAFIPS-2018-007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CONSULTORIA FISCALIZACIÓN AFD - A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CONSULTORIA FISCALIZACIÓN AFD - A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CONTRATACION DEL SERVICIO PARA LA IMPLEMENTACION DE AUTOMATIZACION DEPROCESOS DE NEGOCIO MEDIANTE HERRAMIENTAS BPM</t>
        </r>
      </text>
    </comment>
  </commentList>
</comments>
</file>

<file path=xl/comments2.xml><?xml version="1.0" encoding="utf-8"?>
<comments xmlns="http://schemas.openxmlformats.org/spreadsheetml/2006/main">
  <authors>
    <author>EDWIN CARRERA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pendiente contratación certificados FOGEPS EN DICIEMBRE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SALDO POR LIQUIDAR DE LA CONTRATACIÓN DE HERRAMIENTA JURIDICA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CERTIFICACIÓN PARA LA CONTRATACIÓN DEL SERVICIO DE PUBLICACIONES POR LA PRENSA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SERVICIO DE DISTRIBUCION DE CITACIONES Y NOTIFICACIONES $11.000.00 EN OCTUBRE
ELABORACIÓN DE ADHESIVOS CON LA NOTIFICACIÓN DE EMBARGO-COACTIVA $2.000.00 EN NOVIEMBRE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CERTIFICACIÓN "SERVICIO DE ELABORACIÓN DE MATERIAL IMPRESO COMUNICACIONAL, PUBLICITAIO E INFORMATIVO PARA LA CORPORACIÓN NACIONAL DE FINANZAS POPULARES Y SOLIDARIAS SE EJECUTA HAS MAYO 2019 SEGÚN ACTAS 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Servicios Profesionales: Especialista en Auditoria Juridica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AUDITORIA EXTERNA 2018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AUDITORIA EXTERNA 2018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CERTIFICACIÓN PARA CONTRATACIÓN DE SERVICIOS PROFESIONALES DE FERMANDO ALMEIDA , CONTRATO CONAFIPS-2018-007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CONSULTORIA FISCALIZACIÓN AFD - A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CONSULTORIA FISCALIZACIÓN AFD - A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EDWIN CARRERA:</t>
        </r>
        <r>
          <rPr>
            <sz val="9"/>
            <color indexed="81"/>
            <rFont val="Tahoma"/>
            <family val="2"/>
          </rPr>
          <t xml:space="preserve">
CONTRATACION DEL SERVICIO PARA LA IMPLEMENTACION DE AUTOMATIZACION DEPROCESOS DE NEGOCIO MEDIANTE HERRAMIENTAS BPM</t>
        </r>
      </text>
    </comment>
  </commentList>
</comments>
</file>

<file path=xl/sharedStrings.xml><?xml version="1.0" encoding="utf-8"?>
<sst xmlns="http://schemas.openxmlformats.org/spreadsheetml/2006/main" count="514" uniqueCount="277">
  <si>
    <t>CODIGO</t>
  </si>
  <si>
    <t>DECRIPCION</t>
  </si>
  <si>
    <t>PRESUPUESTADO</t>
  </si>
  <si>
    <t>EJECUTADO</t>
  </si>
  <si>
    <t>INGRESOS</t>
  </si>
  <si>
    <t>INTERESES Y DESCUENTOS GANADOS</t>
  </si>
  <si>
    <t>INTERESES Y DESCUENTOS DE INVERSIONES EN TÍTULOS VALORES</t>
  </si>
  <si>
    <t>CARTERA DE CREDITO</t>
  </si>
  <si>
    <t>INTERESES GANADOS</t>
  </si>
  <si>
    <t>OTROS INGRESOS OPERACIONALES</t>
  </si>
  <si>
    <t>OTROS</t>
  </si>
  <si>
    <t>COMISIONES GANADAS</t>
  </si>
  <si>
    <t>FIANZAS</t>
  </si>
  <si>
    <t>OTRAS</t>
  </si>
  <si>
    <t>UTILIDADES FINANCIERAS</t>
  </si>
  <si>
    <t>RENDIMIENTOS POR FIDEICOMISO MERCANTIL</t>
  </si>
  <si>
    <t>INGRESOS POR SERVICIOS</t>
  </si>
  <si>
    <t>NOTIFICACIONES</t>
  </si>
  <si>
    <t>GARANTIAS CREDITICIAS OTORGADAS POR LA CONAFIPS</t>
  </si>
  <si>
    <t>OTROS INGRESOS</t>
  </si>
  <si>
    <t>UTILIDAD EN VENTA DE BIENES</t>
  </si>
  <si>
    <t>RECUPERACIONES DE ACTIVOS FINANCIEROS</t>
  </si>
  <si>
    <t>GASTOS</t>
  </si>
  <si>
    <t>INTERESES CAUSADOS</t>
  </si>
  <si>
    <t>OBLIGACIONES CON EL PÚBLICO</t>
  </si>
  <si>
    <t>OBLIGACIONES FINANCIERAS</t>
  </si>
  <si>
    <t>COMISIONES CAUSADAS</t>
  </si>
  <si>
    <t>VARIAS</t>
  </si>
  <si>
    <t>PROVISIONES</t>
  </si>
  <si>
    <t>INVERSIONES</t>
  </si>
  <si>
    <t>CARTERA DE CRÉDITOS</t>
  </si>
  <si>
    <t>CUENTAS POR COBRAR</t>
  </si>
  <si>
    <t>BIENES REALIZABLES, ADJUDICADOS POR PAGO Y DE ARRENDAMIENTO MERCANTIL</t>
  </si>
  <si>
    <t>OPERACIONES CONTINGENTES</t>
  </si>
  <si>
    <t>GASTOS DE OPERACION</t>
  </si>
  <si>
    <t>GASTOS DE PERSONAL</t>
  </si>
  <si>
    <t>REMUNERACIONES MENSUALES</t>
  </si>
  <si>
    <t>BENEFICIOS SOCIALES</t>
  </si>
  <si>
    <t>APORTES AL IESS</t>
  </si>
  <si>
    <t>FONDO DE RESERVA IESS</t>
  </si>
  <si>
    <t>OTROS GASTOS DE PERSONAL</t>
  </si>
  <si>
    <t>Horas Extras</t>
  </si>
  <si>
    <t>Capacitación</t>
  </si>
  <si>
    <t>Viaticos por gastos de residencia</t>
  </si>
  <si>
    <t>Viaticos</t>
  </si>
  <si>
    <t>Transporte Viaticos</t>
  </si>
  <si>
    <t xml:space="preserve">Subsistencias </t>
  </si>
  <si>
    <t>Alimentación </t>
  </si>
  <si>
    <t>Peajes</t>
  </si>
  <si>
    <t>Refrigerios y Atenciones Personal</t>
  </si>
  <si>
    <t>Uniformes</t>
  </si>
  <si>
    <t>Exámenes médicos</t>
  </si>
  <si>
    <t>Transporte Institucional</t>
  </si>
  <si>
    <t>Seguridad y Salud Ocupacional</t>
  </si>
  <si>
    <t>Guardería</t>
  </si>
  <si>
    <t>HONORARIOS</t>
  </si>
  <si>
    <t>SERVICIOS VARIOS</t>
  </si>
  <si>
    <t>MOVILIZACION, FLETES Y EMBALAJES</t>
  </si>
  <si>
    <t>SERVICIOS DE GUARDANIA</t>
  </si>
  <si>
    <t>PUBLICIDAD Y PROPAGANDA</t>
  </si>
  <si>
    <t>SERVICIOS BÁSICOS</t>
  </si>
  <si>
    <t>ARRENDAMIENTOS</t>
  </si>
  <si>
    <t>OTROS SERVICIOS</t>
  </si>
  <si>
    <t>IMPUESTOS, CONTRIBUCIONES Y MULTAS</t>
  </si>
  <si>
    <t>DEPRECIACIONES</t>
  </si>
  <si>
    <t>AMORTIZACIONES</t>
  </si>
  <si>
    <t>OTROS GASTOS</t>
  </si>
  <si>
    <t>OTRAS PÉRDIDAS OPERACIONALES</t>
  </si>
  <si>
    <t>Otras</t>
  </si>
  <si>
    <t>OTROS GASTOS Y PERDIDAS</t>
  </si>
  <si>
    <t>INTERESES, COMISIONES Y TARIFAS DEVENGADOS EN EJERCICIOS ANTERIORES</t>
  </si>
  <si>
    <t>SERVICIOS FINANCIEROS</t>
  </si>
  <si>
    <t>JURIDICO</t>
  </si>
  <si>
    <t>COACTIVAS</t>
  </si>
  <si>
    <t>COMUNICACIÓN</t>
  </si>
  <si>
    <t>DIRECCIÓN GENERAL</t>
  </si>
  <si>
    <t>FINANCIERO</t>
  </si>
  <si>
    <t>INTELIGENCIA MERCADOS</t>
  </si>
  <si>
    <t>PLANIFICACION</t>
  </si>
  <si>
    <t>TECNOLOGÍA</t>
  </si>
  <si>
    <t>DESARROLLO</t>
  </si>
  <si>
    <t>RIESGOS</t>
  </si>
  <si>
    <t>AUDITORIA INTERNA</t>
  </si>
  <si>
    <t>CUMPLIMIENTO</t>
  </si>
  <si>
    <t>PRODUCTOS FINANCIEROS</t>
  </si>
  <si>
    <t>Bonificacion por Deshaucio</t>
  </si>
  <si>
    <t>ADMINISTRATIVO Y TALENTO HUMANO</t>
  </si>
  <si>
    <t>RESUMEN</t>
  </si>
  <si>
    <t>Servicios Financieros</t>
  </si>
  <si>
    <t>Jurídico</t>
  </si>
  <si>
    <t>Coactivas</t>
  </si>
  <si>
    <t>Comunicación</t>
  </si>
  <si>
    <t>Financiero</t>
  </si>
  <si>
    <t>Inteligencia de  Mercados</t>
  </si>
  <si>
    <t>Planificación</t>
  </si>
  <si>
    <t>Tecnología</t>
  </si>
  <si>
    <t>Productos Financieros</t>
  </si>
  <si>
    <t>Administrativo y Talento Humano</t>
  </si>
  <si>
    <t>Desarrollo</t>
  </si>
  <si>
    <t>Riesgos</t>
  </si>
  <si>
    <t>Auditoría Interna</t>
  </si>
  <si>
    <t>Total</t>
  </si>
  <si>
    <t>Presupuestado al 31-12-2018</t>
  </si>
  <si>
    <t>Por ejecutar PAC</t>
  </si>
  <si>
    <t>Dirección General</t>
  </si>
  <si>
    <t>gastos de personal</t>
  </si>
  <si>
    <t>Obligaciones</t>
  </si>
  <si>
    <t>Nota: USD 362,893.58 de adquisiciones está cargado al presupuesto de Administrativo</t>
  </si>
  <si>
    <t>Pendientes por Ejecutar según reforma</t>
  </si>
  <si>
    <t>Nueva Proforma 2018</t>
  </si>
  <si>
    <t>% Ejecución</t>
  </si>
  <si>
    <t>CERTIFICACIÓN "PARA LA CONTRATACIÓN DEL SERVICIO DE LOGÍSTICA PARA LA PRODUCCIÓN, DISEÑO, DESARROLLO Y EJECUCIÓN DE EVENTOS DE LA CORPORACIÓN NACIONAL DE FINANZAS POPULARES Y SOLIDARIAS</t>
  </si>
  <si>
    <t>CERTIFICACIÓN PARA LA CONTRATACIÓNDE SERVICIOS PROFESIONALES COMMUNITY MANAGER DE GABRIEL BELLETTINI. CONTRATO Nro. 2018-006</t>
  </si>
  <si>
    <t>CERTIFICACIÓN PARA LA CONTRATACIÓN DE SERVICIOS PROFESIONALES DE CAROLINA CORRAL SEGUN CONTRATO 2018-001</t>
  </si>
  <si>
    <t>MUEBLES, ENSERES Y EQUIPOS DE OFICINA</t>
  </si>
  <si>
    <t>Publicidad, propaganda</t>
  </si>
  <si>
    <t>Honorarios Por Contratos Civiles de Servicios</t>
  </si>
  <si>
    <t>COMUNICACIÓN CERTIFICADO</t>
  </si>
  <si>
    <t>ELABORACIÓN Y DIFUSIÓN DE CUÑAS DE RADIO</t>
  </si>
  <si>
    <t>SERVICIOS DE PUBLICIDAD</t>
  </si>
  <si>
    <t>SERVICIO DE ELABORACION DE MATERIAL PUBLICITARIO PARA PROMOCIONAR LA LINEA DE PRODUCTOS Y SERVICIOS FINANCIEROS DE LA CONAFIPS</t>
  </si>
  <si>
    <t xml:space="preserve">SERVICIO PUBLICIDAD Y POSICIONAMIENTO DE IMAGEN INSTITUCIONAL </t>
  </si>
  <si>
    <t>ELABORACION DE MATERIAL IMPRESO COMUNICACIONAL PARA POSICIONAMIENTO DE LA GESTION E IMAGEN INSTITUCIONAL DE LA CONAFIPS</t>
  </si>
  <si>
    <t>COMUNICACIÓN PENDIENTE EN PAC</t>
  </si>
  <si>
    <t>Honorarios Profesionales Consultorias</t>
  </si>
  <si>
    <t>"CONTRATACIÓN DE UNA FIRMA CONSULTORA QUE REALICE AUDITORIA EXTERNA A LOS ESTADOS FINANCIEROS DE LA CORPORACIÓN NACIONAL DE FIANZAS POPULARES Y SOLIDARIAS PARA EL EJERCICIO ECONÓMICO 2014 Y 2017"</t>
  </si>
  <si>
    <t>CERTIFIACIÓN PARA CONTRATACIÓN DE SERVICIOS PROFESIONALES DE MILTON MAYA SEGUN CONTRATO 2018-005</t>
  </si>
  <si>
    <t>CERTIFICACIÓN PARA LA CONTRATACIÓN DE SERVICIOS PROFESIONALES VICENTE SALAZAR. CONTRATO 2018-004</t>
  </si>
  <si>
    <t>CERTIFICACIÓN PARA LA CONTRATACIÓN DE SERVICIOS PROFESIONALES DE JORGE MERIZALDE. CONTRATO 2018-003</t>
  </si>
  <si>
    <t>DIRECCIÓN GENERAL CERTIFICADO</t>
  </si>
  <si>
    <t>GASTOS CAFETERÍA (DIRECCIÓN GENERAL)</t>
  </si>
  <si>
    <t>SERVICIO DE RECARGA DE BOTELLONES DE AGUA DE 20L, PARA LAS REUNIONES QUE MANTIENE LA DIRECCIÓN GENERAL</t>
  </si>
  <si>
    <t>DIRECCIÓN GENERAL PENDIENTE EN PAC</t>
  </si>
  <si>
    <t>EQUIPOS DE COMPUTACION</t>
  </si>
  <si>
    <t>Mantenimiento y Reparaciones</t>
  </si>
  <si>
    <t>Telecomunicaciones</t>
  </si>
  <si>
    <t>Adquisición de Harware varios</t>
  </si>
  <si>
    <t>Adquisición de un Storage</t>
  </si>
  <si>
    <t>Servicio de internet para las oficinas de la ciudad de Cuenca</t>
  </si>
  <si>
    <t>TECNOLOGÍA CERTIFICADO</t>
  </si>
  <si>
    <t>MANTENIMIENTO EQUIPOS INFORMÁTICOS</t>
  </si>
  <si>
    <t>COMPUTADORES</t>
  </si>
  <si>
    <t>STORAGE PARA RESPALDOS</t>
  </si>
  <si>
    <t>OTRAS LICENCIAS</t>
  </si>
  <si>
    <t>NUEVOS PUNTOS DE RED</t>
  </si>
  <si>
    <t>TECNOLOGIA PENDIENTE EN PAC</t>
  </si>
  <si>
    <t>Otros Servicios</t>
  </si>
  <si>
    <t>Gastos Cafetería</t>
  </si>
  <si>
    <t>Pasajes Aéreos</t>
  </si>
  <si>
    <t>Servicio de Correo y Mensajeria</t>
  </si>
  <si>
    <t>Energia Electrica</t>
  </si>
  <si>
    <t>Combustible</t>
  </si>
  <si>
    <t>Transporte institucional</t>
  </si>
  <si>
    <t>ARRIENDO DE OFICINA EN LA CIUDAD DE CUENCA</t>
  </si>
  <si>
    <t>CERTIFICACIÓN PARA LA ADQUISICIÓN DE EQUIPO PARA IMPRESIÓN DE CREDENCIALES INSTITUCIONALES</t>
  </si>
  <si>
    <t>CERTIFICACIÓN PARA BENEFICIO DE CUIDADO INFANTIL PARA HIJOS/AS MENORES A 5 AÑOS DE LOS SERVIDORES CONAFIPS</t>
  </si>
  <si>
    <t>CERTIFICACIÓN PAA CONTRATAR EL SERVICIO DE RECARGA DE BOTELLONES DE AGUA DE 20L, PARA LAS REUNIONES DE LA DIRECCIÓN GENERAL</t>
  </si>
  <si>
    <t>CERTIFICACIÓN PARA CONTRATAR EL "SERVICIO DE TRANSPORTE AÉREO DE PASAJEROS EN LAS RUTAS OPERADAS POR TAME EP PARA EL AÑO 2018"</t>
  </si>
  <si>
    <t>CERTIFICACIÓN PARA PAGAR LOS SERVICIOS BRINDADOS POR TELEFONIA CNT Y OTRAS</t>
  </si>
  <si>
    <t>CERTIFICACIÓN PARA PAGAR EL SERVICIO DE ENERGIA ELECTRICA EN LA CIUDAD DE QUITO, MANTA Y CUENCA</t>
  </si>
  <si>
    <t>CERTIFICACIÓN PARA CONTRATAR EL SERVICIO DE ABASTECIMIENTO DE COMBUSTIBLE PARA LOS VEHICULOS DE LA CONAFIPS</t>
  </si>
  <si>
    <t>CERTIFICACIÓN PARA CONTRATAR EL SERVICIO DE TRANPORTE INSTITUCIONAL</t>
  </si>
  <si>
    <t>ADMINISTRATIVO Y TALENTO HUMANO CERTIFICADO</t>
  </si>
  <si>
    <t>ARRENDAMIENTOS DE EDIFICIOS LOCALES Y RESIDENCIAS</t>
  </si>
  <si>
    <t>SERVICIO DE MANTENIMEINTO VEHICULAR PREVENTIVO, CORRECTIVO DE LA CONAFIPS 2018</t>
  </si>
  <si>
    <t>SERVICIO DE MANTENIMIENTO DE LAS OFICINAS DE LA CONAFIPS</t>
  </si>
  <si>
    <t>SEGUROS DE BIENES: RAMA INCENDIOS Y LINEAS ALEADAS</t>
  </si>
  <si>
    <t>SEGUROS DE BIENES: RAMA EQUIPO ELECTRONICO Y PORTABILIDAD</t>
  </si>
  <si>
    <t>SEGUROS DE BIENES: RAMA ROBO</t>
  </si>
  <si>
    <t>SEGUROS DE BIENES: RAMA VEHICULOS</t>
  </si>
  <si>
    <t>ELABORACIÓN DE SELLOS INSTITUCIONALES</t>
  </si>
  <si>
    <t>ADMINISTRATIVO Y TALENTO HUMANO PENDIENTE EN PAC</t>
  </si>
  <si>
    <t>CERTIFICACIÓN PARA CONTRATACIÓN DE UNA CONSULTORÍA PARA EL FORTALECIMIENTO DE ORGANIZACIONES DEL SECTOR FINANCIERO POPULAR Y SOLIDARIO EN PROVINCIAS AGRUPADAS EN EL SUR DEL PAIS</t>
  </si>
  <si>
    <t>CERTIFICACIÓN PARA CONTRATACIÓN DE UNA CONSULTORÍA PARA EL "FORTALECIMIENTO DE LA OFERTA DE SERVICIOS FINANCIEROS PARA CADENAS DE VALOR</t>
  </si>
  <si>
    <t>CERTIFICACIÓN PARA CONTRATACIÓN DE UNA CONSULTORÍA PARA EL FORTALECIMIENTO DE OSFPS EN PROVINCIAS AGRUPADAS EN EL CENTRO DEL PAIS</t>
  </si>
  <si>
    <t>CERTIFICACIÓN PARA CONTRATACÓN DE UNA CONSULTORIA PARA EL FORTALECIMIENTO DE OSFPS EN PROVINCIAS AGRUPADAS EN EL NORTE DEL PAIS</t>
  </si>
  <si>
    <t>DESARROLLO CERTIFICADO</t>
  </si>
  <si>
    <t>icenciamiento herramienta tecnológica para gestión de riesgos</t>
  </si>
  <si>
    <t>RIESGOS PENDIENTE EN PAC</t>
  </si>
  <si>
    <t>icenciamiento herramienta tecnológica para gestión de LAVADO DE ACTIVOS</t>
  </si>
  <si>
    <t>OCTUBRE</t>
  </si>
  <si>
    <t>Otros gastos</t>
  </si>
  <si>
    <t>CONCEPTO</t>
  </si>
  <si>
    <t>PRESUPUESTO EJECUTADO 
2018</t>
  </si>
  <si>
    <t>PRESUPUESTO APROBADO
2018</t>
  </si>
  <si>
    <t>VARIACION ABSOLUTA</t>
  </si>
  <si>
    <t>% EJECUCION</t>
  </si>
  <si>
    <t>I. PRESUPUESTO ADMINISTRATIVO</t>
  </si>
  <si>
    <t>C</t>
  </si>
  <si>
    <t>A</t>
  </si>
  <si>
    <t>D= C-A</t>
  </si>
  <si>
    <t>D= C/A</t>
  </si>
  <si>
    <t>PRESUPUESTO ORDINARIO</t>
  </si>
  <si>
    <t xml:space="preserve">Intereses de Créditos </t>
  </si>
  <si>
    <t>Intereses sobre Inversiones Financieras</t>
  </si>
  <si>
    <t>Otros Intereses ganados</t>
  </si>
  <si>
    <t>Comisiones ganadas</t>
  </si>
  <si>
    <t>EGRESOS</t>
  </si>
  <si>
    <t>Intereses Obligaciones</t>
  </si>
  <si>
    <t>Intereses Captaciones</t>
  </si>
  <si>
    <t>Comisiones Causadas</t>
  </si>
  <si>
    <t>Gasto de personal</t>
  </si>
  <si>
    <t xml:space="preserve">   Remuneraciones</t>
  </si>
  <si>
    <t xml:space="preserve">   Beneficios Sociales y Aportes</t>
  </si>
  <si>
    <t xml:space="preserve">   Otros Gastos de Personal</t>
  </si>
  <si>
    <t>Gastos de Operación</t>
  </si>
  <si>
    <t xml:space="preserve">   Honorarios</t>
  </si>
  <si>
    <t xml:space="preserve">   Servicios Varios</t>
  </si>
  <si>
    <t xml:space="preserve">   Impuestos</t>
  </si>
  <si>
    <t xml:space="preserve">   Otros Gastos  </t>
  </si>
  <si>
    <t>COMPRAS Y ADQUISICIONES</t>
  </si>
  <si>
    <t>SUPERÁVIT (+)/DEFICIT(-)ORDINARIO</t>
  </si>
  <si>
    <t>PRESUPUESTO EXTRAORDINARIO</t>
  </si>
  <si>
    <t>Utilidades Financieras</t>
  </si>
  <si>
    <t>Otros Ingresos</t>
  </si>
  <si>
    <t>SUPERÁVIT (+)/DÉFICIT(-)EXTRAORDINARIO</t>
  </si>
  <si>
    <t>SUPERÁVIT (+)/DÉFICIT(-)ADMINISTRATIVO</t>
  </si>
  <si>
    <t>II. PRESUPUESTO DE POLÍTICA</t>
  </si>
  <si>
    <t>Recuperación de Cartera</t>
  </si>
  <si>
    <t>Recuperación de Inversiones Financieras</t>
  </si>
  <si>
    <t>Recuperación Comisiones</t>
  </si>
  <si>
    <t>Obligaciones Financieras</t>
  </si>
  <si>
    <t>Asignación Proyecto</t>
  </si>
  <si>
    <t>Captaciones</t>
  </si>
  <si>
    <t xml:space="preserve">Recuperación Cuentas por cobrar </t>
  </si>
  <si>
    <t>INGRESO FONDOS - LEY DE SOLIDARIDAD</t>
  </si>
  <si>
    <t>Fondos Disponibles</t>
  </si>
  <si>
    <t>Colocación Cartera de Crédito</t>
  </si>
  <si>
    <t>Colocación Fondos Administrados</t>
  </si>
  <si>
    <t>Amortización Obligaciones Financieras</t>
  </si>
  <si>
    <t>Vencimiento de Captaciones</t>
  </si>
  <si>
    <t>Colocación en inversiones</t>
  </si>
  <si>
    <t>Devoluciones</t>
  </si>
  <si>
    <t>SUPERÁVIT (+)/DÉFICIT(-) DE POLÍTICA</t>
  </si>
  <si>
    <t>III. SUPERÁVIT (+)/DÉFICIT(-) GLOBAL (I+II)</t>
  </si>
  <si>
    <t>INGRESOS TOTALES</t>
  </si>
  <si>
    <t>EGRESOS TOTALES</t>
  </si>
  <si>
    <t>CONTRATACION DE SERVICIO DE EMPASTADO DE DOCUMENTOS VALOR A CARGO DE LA DIRECCION FINANCIERA</t>
  </si>
  <si>
    <t>CONTRATACION DE SERVICIO DE CUSTODIA Y LOGISTIGA DE DOCUMENTOS VALOR A CARGO DE LA DIRECCION FINANCIERA</t>
  </si>
  <si>
    <t>AUDITORIA 2018</t>
  </si>
  <si>
    <t>FINANCIERO PENDIENTE EN EL PAC</t>
  </si>
  <si>
    <t>TOTAL</t>
  </si>
  <si>
    <t>SERVICION DE ELABORACIÓN DE MATERIAL POP</t>
  </si>
  <si>
    <t>FORMACIÓN Y CAPACITACIÓN EXTERNA B</t>
  </si>
  <si>
    <t>FORMACION Y CAPACITACIÒN CUERDAS ALTAS</t>
  </si>
  <si>
    <t>FORMACIÓN Y CAPACITACIÓN EXTERNA C</t>
  </si>
  <si>
    <t>EXAMENES MÉDICOS</t>
  </si>
  <si>
    <t>SERVICIO DE MEDICIÓN TÉCNICA DE ERGONOMÍA, ILUMINACIÓN Y CONDICIONES TÉRMICAS DE TRABAJO</t>
  </si>
  <si>
    <t>ADQUISICION DE EQUIPO Y LICENCIA DEL SISTEMA BIOMETRICO</t>
  </si>
  <si>
    <t>ADQUISICIÓN DE BIENES ERGONÓMICOS PARA MEJORAR LAS CONDICIONES DE TRABAJO DE LOS SERVIDORES</t>
  </si>
  <si>
    <t>ADQUISICIÓN DE EQUIPOS DE EVACUACIÓN COMO PREVENCIÓN DE EMERGENCIAS</t>
  </si>
  <si>
    <t>ADQUISICIÓN DE EQUIPOS DE SEGURIDAD OCUPACIONAL</t>
  </si>
  <si>
    <t>Adquisición de bienes ergonómicos para mejorar las condiciones de trabajo de los servidores de la CONAFIPS</t>
  </si>
  <si>
    <t>COMPROMETIDO</t>
  </si>
  <si>
    <t>Edicion, impresión, reproduccion y publicaciones</t>
  </si>
  <si>
    <t>SALDO</t>
  </si>
  <si>
    <t>Contratación de los servicios de traslado y construcción de puntos de res en las oficinas de la CONAFIPS</t>
  </si>
  <si>
    <t>ADQUISICIÓN DE COMPUTADORES</t>
  </si>
  <si>
    <t>cONTRATACIÓN DE lICENCIAMIENTO DEL SOTFWARE DE PREVENCIÓN DE LAVADO DE ACTIVOS</t>
  </si>
  <si>
    <t>RIESGOS CERTIFICADO</t>
  </si>
  <si>
    <t>se ocupa para compra de camaras</t>
  </si>
  <si>
    <t>Ejecutado al 31-Dic-2018</t>
  </si>
  <si>
    <t>CERTIFICACIÓN "SERVICIO DE ELABORACIÓN DE MATERIAL IMPRESO COMUNICACIONAL, PUBLICITARIO E INFORMATIVO PARA LA CORPORACIÓN NACIONAL DE FINANZAS POPULARES Y SOLIDARIAS</t>
  </si>
  <si>
    <t>liquidado</t>
  </si>
  <si>
    <t>Inclusión de bienes a las polizas de seguros que se encuentran vigentes a favor de la CONAFIPS</t>
  </si>
  <si>
    <t xml:space="preserve">Adquirir equipos de evacuación como prevencion de emergencias (Implementos de actuación ante emergencias) </t>
  </si>
  <si>
    <t>INCLUSIÓN DE BIENES A LAS PÓLIZAS DE SEGUROS</t>
  </si>
  <si>
    <t>Adquisición e Instalación de una cámara de seguridad para los espacios de trabajo de la CONAFIPS en la Ciudad de Cuenca</t>
  </si>
  <si>
    <t>Elaboración de Sellos Institucionales</t>
  </si>
  <si>
    <t>Adquisición e Instalación de cortinas</t>
  </si>
  <si>
    <t>Servicio de mantenimiento vehicular preventivo, correctivo de la CONAFIPS</t>
  </si>
  <si>
    <t>CERTIFICACIÓN PARA CONTRATAR EL "SERVICIO DE ENVIÓ DE CORRESPONDENCIA A NIVEL LOCAL, NACIONAL E INTERNACIÓN PARA LA CONAFIPS"</t>
  </si>
  <si>
    <t>Seguros</t>
  </si>
  <si>
    <t>Existencias Bienes de control</t>
  </si>
  <si>
    <t>Adquisiciones Comprometidas</t>
  </si>
  <si>
    <t>Compras y Adquisiciones</t>
  </si>
  <si>
    <t>TOTAL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</si>
</sst>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0.0%"/>
    <numFmt numFmtId="166" formatCode="_(* #,##0_);_(* \(#,##0\);_(* &quot;-&quot;??_);_(@_)"/>
    <numFmt numFmtId="167" formatCode="[$$-300A]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67" fontId="1" fillId="0" borderId="0"/>
  </cellStyleXfs>
  <cellXfs count="180">
    <xf numFmtId="0" fontId="0" fillId="0" borderId="0" xfId="0"/>
    <xf numFmtId="0" fontId="3" fillId="3" borderId="3" xfId="0" applyFont="1" applyFill="1" applyBorder="1"/>
    <xf numFmtId="0" fontId="3" fillId="3" borderId="4" xfId="0" applyFont="1" applyFill="1" applyBorder="1"/>
    <xf numFmtId="44" fontId="3" fillId="3" borderId="4" xfId="2" applyFont="1" applyFill="1" applyBorder="1"/>
    <xf numFmtId="0" fontId="4" fillId="0" borderId="5" xfId="0" applyFont="1" applyBorder="1"/>
    <xf numFmtId="0" fontId="4" fillId="0" borderId="6" xfId="0" applyFont="1" applyBorder="1"/>
    <xf numFmtId="44" fontId="4" fillId="0" borderId="6" xfId="2" applyFont="1" applyBorder="1"/>
    <xf numFmtId="0" fontId="5" fillId="0" borderId="5" xfId="0" applyFont="1" applyBorder="1"/>
    <xf numFmtId="0" fontId="5" fillId="0" borderId="6" xfId="0" applyFont="1" applyBorder="1"/>
    <xf numFmtId="44" fontId="5" fillId="0" borderId="6" xfId="2" applyFont="1" applyBorder="1"/>
    <xf numFmtId="44" fontId="6" fillId="0" borderId="6" xfId="2" applyFont="1" applyBorder="1"/>
    <xf numFmtId="0" fontId="3" fillId="4" borderId="3" xfId="0" applyFont="1" applyFill="1" applyBorder="1"/>
    <xf numFmtId="0" fontId="3" fillId="4" borderId="4" xfId="0" applyFont="1" applyFill="1" applyBorder="1"/>
    <xf numFmtId="44" fontId="3" fillId="4" borderId="4" xfId="2" applyFont="1" applyFill="1" applyBorder="1"/>
    <xf numFmtId="0" fontId="4" fillId="0" borderId="5" xfId="0" applyFont="1" applyFill="1" applyBorder="1"/>
    <xf numFmtId="0" fontId="0" fillId="0" borderId="5" xfId="0" applyFill="1" applyBorder="1"/>
    <xf numFmtId="0" fontId="0" fillId="0" borderId="6" xfId="0" applyBorder="1"/>
    <xf numFmtId="0" fontId="7" fillId="0" borderId="5" xfId="0" applyFont="1" applyFill="1" applyBorder="1"/>
    <xf numFmtId="44" fontId="0" fillId="0" borderId="6" xfId="2" applyFont="1" applyBorder="1"/>
    <xf numFmtId="0" fontId="8" fillId="0" borderId="5" xfId="0" applyFont="1" applyBorder="1"/>
    <xf numFmtId="44" fontId="5" fillId="0" borderId="6" xfId="2" applyFont="1" applyFill="1" applyBorder="1"/>
    <xf numFmtId="0" fontId="5" fillId="0" borderId="7" xfId="0" applyFont="1" applyBorder="1"/>
    <xf numFmtId="0" fontId="5" fillId="0" borderId="2" xfId="0" applyFont="1" applyBorder="1"/>
    <xf numFmtId="44" fontId="5" fillId="0" borderId="2" xfId="2" applyFont="1" applyBorder="1"/>
    <xf numFmtId="165" fontId="3" fillId="3" borderId="4" xfId="3" applyNumberFormat="1" applyFont="1" applyFill="1" applyBorder="1"/>
    <xf numFmtId="165" fontId="4" fillId="0" borderId="6" xfId="3" applyNumberFormat="1" applyFont="1" applyBorder="1"/>
    <xf numFmtId="165" fontId="5" fillId="0" borderId="6" xfId="3" applyNumberFormat="1" applyFont="1" applyBorder="1"/>
    <xf numFmtId="165" fontId="3" fillId="4" borderId="4" xfId="3" applyNumberFormat="1" applyFont="1" applyFill="1" applyBorder="1"/>
    <xf numFmtId="165" fontId="0" fillId="0" borderId="6" xfId="3" applyNumberFormat="1" applyFont="1" applyBorder="1"/>
    <xf numFmtId="44" fontId="0" fillId="0" borderId="0" xfId="0" applyNumberFormat="1"/>
    <xf numFmtId="9" fontId="0" fillId="0" borderId="0" xfId="3" applyFont="1"/>
    <xf numFmtId="0" fontId="0" fillId="0" borderId="0" xfId="0" applyBorder="1"/>
    <xf numFmtId="44" fontId="0" fillId="0" borderId="0" xfId="3" applyNumberFormat="1" applyFont="1"/>
    <xf numFmtId="44" fontId="5" fillId="6" borderId="6" xfId="2" applyFont="1" applyFill="1" applyBorder="1"/>
    <xf numFmtId="44" fontId="0" fillId="0" borderId="6" xfId="2" applyFont="1" applyFill="1" applyBorder="1"/>
    <xf numFmtId="165" fontId="0" fillId="0" borderId="6" xfId="3" applyNumberFormat="1" applyFont="1" applyFill="1" applyBorder="1"/>
    <xf numFmtId="165" fontId="5" fillId="6" borderId="6" xfId="3" applyNumberFormat="1" applyFont="1" applyFill="1" applyBorder="1"/>
    <xf numFmtId="0" fontId="0" fillId="0" borderId="10" xfId="0" applyBorder="1"/>
    <xf numFmtId="0" fontId="0" fillId="0" borderId="10" xfId="0" applyBorder="1" applyAlignment="1">
      <alignment wrapText="1"/>
    </xf>
    <xf numFmtId="43" fontId="0" fillId="0" borderId="10" xfId="1" applyFont="1" applyBorder="1"/>
    <xf numFmtId="43" fontId="10" fillId="0" borderId="10" xfId="0" applyNumberFormat="1" applyFont="1" applyBorder="1"/>
    <xf numFmtId="43" fontId="10" fillId="0" borderId="10" xfId="1" applyFont="1" applyBorder="1"/>
    <xf numFmtId="43" fontId="0" fillId="0" borderId="10" xfId="1" applyFont="1" applyBorder="1" applyAlignment="1">
      <alignment wrapText="1"/>
    </xf>
    <xf numFmtId="0" fontId="0" fillId="0" borderId="10" xfId="0" applyBorder="1" applyAlignment="1">
      <alignment vertical="center" wrapText="1"/>
    </xf>
    <xf numFmtId="43" fontId="0" fillId="0" borderId="10" xfId="1" applyFont="1" applyBorder="1" applyAlignment="1">
      <alignment vertical="center" wrapText="1"/>
    </xf>
    <xf numFmtId="4" fontId="14" fillId="5" borderId="22" xfId="6" applyNumberFormat="1" applyFont="1" applyFill="1" applyBorder="1" applyAlignment="1">
      <alignment horizontal="center" vertical="center" wrapText="1"/>
    </xf>
    <xf numFmtId="44" fontId="10" fillId="8" borderId="10" xfId="2" applyFont="1" applyFill="1" applyBorder="1" applyAlignment="1">
      <alignment wrapText="1"/>
    </xf>
    <xf numFmtId="44" fontId="0" fillId="0" borderId="10" xfId="2" applyFont="1" applyBorder="1" applyAlignment="1">
      <alignment wrapText="1"/>
    </xf>
    <xf numFmtId="166" fontId="10" fillId="0" borderId="10" xfId="1" applyNumberFormat="1" applyFont="1" applyFill="1" applyBorder="1" applyAlignment="1">
      <alignment wrapText="1"/>
    </xf>
    <xf numFmtId="44" fontId="10" fillId="0" borderId="10" xfId="2" applyFont="1" applyBorder="1" applyAlignment="1">
      <alignment wrapText="1"/>
    </xf>
    <xf numFmtId="166" fontId="10" fillId="0" borderId="10" xfId="1" applyNumberFormat="1" applyFont="1" applyBorder="1" applyAlignment="1">
      <alignment wrapText="1"/>
    </xf>
    <xf numFmtId="9" fontId="10" fillId="0" borderId="10" xfId="3" applyFont="1" applyBorder="1" applyAlignment="1">
      <alignment wrapText="1"/>
    </xf>
    <xf numFmtId="166" fontId="0" fillId="0" borderId="10" xfId="1" applyNumberFormat="1" applyFont="1" applyFill="1" applyBorder="1" applyAlignment="1">
      <alignment wrapText="1"/>
    </xf>
    <xf numFmtId="9" fontId="0" fillId="0" borderId="10" xfId="3" applyFont="1" applyFill="1" applyBorder="1" applyAlignment="1">
      <alignment wrapText="1"/>
    </xf>
    <xf numFmtId="9" fontId="10" fillId="0" borderId="10" xfId="3" applyFont="1" applyFill="1" applyBorder="1" applyAlignment="1">
      <alignment wrapText="1"/>
    </xf>
    <xf numFmtId="166" fontId="1" fillId="0" borderId="10" xfId="1" applyNumberFormat="1" applyFont="1" applyFill="1" applyBorder="1" applyAlignment="1">
      <alignment wrapText="1"/>
    </xf>
    <xf numFmtId="166" fontId="10" fillId="6" borderId="10" xfId="1" applyNumberFormat="1" applyFont="1" applyFill="1" applyBorder="1" applyAlignment="1">
      <alignment wrapText="1"/>
    </xf>
    <xf numFmtId="9" fontId="10" fillId="6" borderId="10" xfId="3" applyFont="1" applyFill="1" applyBorder="1" applyAlignment="1">
      <alignment wrapText="1"/>
    </xf>
    <xf numFmtId="166" fontId="0" fillId="0" borderId="10" xfId="1" applyNumberFormat="1" applyFont="1" applyBorder="1" applyAlignment="1">
      <alignment wrapText="1"/>
    </xf>
    <xf numFmtId="9" fontId="0" fillId="0" borderId="10" xfId="3" applyFont="1" applyBorder="1" applyAlignment="1">
      <alignment wrapText="1"/>
    </xf>
    <xf numFmtId="166" fontId="10" fillId="8" borderId="10" xfId="1" applyNumberFormat="1" applyFont="1" applyFill="1" applyBorder="1" applyAlignment="1">
      <alignment wrapText="1"/>
    </xf>
    <xf numFmtId="9" fontId="10" fillId="8" borderId="10" xfId="3" applyFont="1" applyFill="1" applyBorder="1" applyAlignment="1">
      <alignment wrapText="1"/>
    </xf>
    <xf numFmtId="166" fontId="0" fillId="0" borderId="10" xfId="1" applyNumberFormat="1" applyFont="1" applyBorder="1" applyAlignment="1"/>
    <xf numFmtId="9" fontId="0" fillId="0" borderId="10" xfId="3" applyFont="1" applyBorder="1" applyAlignment="1"/>
    <xf numFmtId="9" fontId="1" fillId="0" borderId="10" xfId="3" applyFont="1" applyFill="1" applyBorder="1" applyAlignment="1">
      <alignment wrapText="1"/>
    </xf>
    <xf numFmtId="43" fontId="1" fillId="0" borderId="10" xfId="1" applyFont="1" applyFill="1" applyBorder="1" applyAlignment="1">
      <alignment wrapText="1"/>
    </xf>
    <xf numFmtId="166" fontId="1" fillId="0" borderId="10" xfId="1" applyNumberFormat="1" applyFont="1" applyBorder="1" applyAlignment="1">
      <alignment wrapText="1"/>
    </xf>
    <xf numFmtId="9" fontId="1" fillId="0" borderId="10" xfId="3" applyFont="1" applyBorder="1" applyAlignment="1">
      <alignment wrapText="1"/>
    </xf>
    <xf numFmtId="0" fontId="17" fillId="5" borderId="0" xfId="0" applyFont="1" applyFill="1"/>
    <xf numFmtId="0" fontId="18" fillId="5" borderId="0" xfId="0" applyFont="1" applyFill="1" applyBorder="1" applyAlignment="1">
      <alignment horizontal="center"/>
    </xf>
    <xf numFmtId="0" fontId="17" fillId="0" borderId="0" xfId="0" applyFont="1" applyFill="1"/>
    <xf numFmtId="0" fontId="19" fillId="5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7" fillId="5" borderId="10" xfId="0" applyFont="1" applyFill="1" applyBorder="1"/>
    <xf numFmtId="44" fontId="17" fillId="5" borderId="10" xfId="0" applyNumberFormat="1" applyFont="1" applyFill="1" applyBorder="1"/>
    <xf numFmtId="10" fontId="17" fillId="5" borderId="10" xfId="3" applyNumberFormat="1" applyFont="1" applyFill="1" applyBorder="1"/>
    <xf numFmtId="44" fontId="17" fillId="7" borderId="10" xfId="0" applyNumberFormat="1" applyFont="1" applyFill="1" applyBorder="1"/>
    <xf numFmtId="164" fontId="17" fillId="7" borderId="10" xfId="0" applyNumberFormat="1" applyFont="1" applyFill="1" applyBorder="1"/>
    <xf numFmtId="164" fontId="17" fillId="5" borderId="10" xfId="0" applyNumberFormat="1" applyFont="1" applyFill="1" applyBorder="1"/>
    <xf numFmtId="43" fontId="17" fillId="0" borderId="0" xfId="1" applyFont="1" applyFill="1"/>
    <xf numFmtId="164" fontId="17" fillId="0" borderId="0" xfId="0" applyNumberFormat="1" applyFont="1" applyFill="1"/>
    <xf numFmtId="164" fontId="20" fillId="7" borderId="10" xfId="4" applyNumberFormat="1" applyFont="1" applyFill="1" applyBorder="1"/>
    <xf numFmtId="0" fontId="17" fillId="0" borderId="10" xfId="0" applyFont="1" applyFill="1" applyBorder="1"/>
    <xf numFmtId="44" fontId="17" fillId="0" borderId="10" xfId="0" applyNumberFormat="1" applyFont="1" applyFill="1" applyBorder="1"/>
    <xf numFmtId="0" fontId="17" fillId="7" borderId="0" xfId="0" applyFont="1" applyFill="1" applyBorder="1"/>
    <xf numFmtId="44" fontId="19" fillId="5" borderId="10" xfId="0" applyNumberFormat="1" applyFont="1" applyFill="1" applyBorder="1"/>
    <xf numFmtId="44" fontId="18" fillId="5" borderId="10" xfId="2" applyFont="1" applyFill="1" applyBorder="1"/>
    <xf numFmtId="44" fontId="17" fillId="5" borderId="10" xfId="2" applyFont="1" applyFill="1" applyBorder="1"/>
    <xf numFmtId="44" fontId="17" fillId="5" borderId="0" xfId="2" applyFont="1" applyFill="1"/>
    <xf numFmtId="10" fontId="17" fillId="5" borderId="0" xfId="3" applyNumberFormat="1" applyFont="1" applyFill="1"/>
    <xf numFmtId="0" fontId="19" fillId="5" borderId="0" xfId="0" applyFont="1" applyFill="1"/>
    <xf numFmtId="44" fontId="17" fillId="5" borderId="0" xfId="0" applyNumberFormat="1" applyFont="1" applyFill="1"/>
    <xf numFmtId="10" fontId="17" fillId="6" borderId="0" xfId="3" applyNumberFormat="1" applyFont="1" applyFill="1"/>
    <xf numFmtId="0" fontId="0" fillId="0" borderId="0" xfId="0" applyAlignment="1">
      <alignment wrapText="1"/>
    </xf>
    <xf numFmtId="43" fontId="1" fillId="0" borderId="10" xfId="1" applyFont="1" applyBorder="1"/>
    <xf numFmtId="43" fontId="10" fillId="0" borderId="10" xfId="1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Font="1" applyBorder="1"/>
    <xf numFmtId="0" fontId="0" fillId="0" borderId="0" xfId="0" applyFont="1" applyBorder="1"/>
    <xf numFmtId="43" fontId="0" fillId="0" borderId="0" xfId="1" applyFont="1" applyBorder="1"/>
    <xf numFmtId="43" fontId="10" fillId="0" borderId="0" xfId="1" applyFont="1" applyBorder="1"/>
    <xf numFmtId="0" fontId="0" fillId="0" borderId="23" xfId="0" applyBorder="1"/>
    <xf numFmtId="43" fontId="0" fillId="0" borderId="0" xfId="0" applyNumberFormat="1" applyFont="1" applyBorder="1"/>
    <xf numFmtId="43" fontId="10" fillId="0" borderId="0" xfId="0" applyNumberFormat="1" applyFont="1" applyBorder="1"/>
    <xf numFmtId="0" fontId="0" fillId="0" borderId="0" xfId="0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164" fontId="0" fillId="0" borderId="0" xfId="0" applyNumberFormat="1"/>
    <xf numFmtId="0" fontId="18" fillId="7" borderId="0" xfId="0" applyFont="1" applyFill="1" applyBorder="1" applyAlignment="1">
      <alignment horizontal="center"/>
    </xf>
    <xf numFmtId="0" fontId="17" fillId="5" borderId="0" xfId="0" applyFont="1" applyFill="1" applyBorder="1"/>
    <xf numFmtId="164" fontId="17" fillId="5" borderId="0" xfId="0" applyNumberFormat="1" applyFont="1" applyFill="1"/>
    <xf numFmtId="44" fontId="17" fillId="5" borderId="10" xfId="2" applyFont="1" applyFill="1" applyBorder="1" applyAlignment="1">
      <alignment horizontal="right" vertical="center"/>
    </xf>
    <xf numFmtId="44" fontId="17" fillId="5" borderId="10" xfId="0" applyNumberFormat="1" applyFont="1" applyFill="1" applyBorder="1" applyAlignment="1">
      <alignment horizontal="right" vertical="center"/>
    </xf>
    <xf numFmtId="164" fontId="17" fillId="5" borderId="10" xfId="0" applyNumberFormat="1" applyFont="1" applyFill="1" applyBorder="1" applyAlignment="1">
      <alignment horizontal="right" vertical="center"/>
    </xf>
    <xf numFmtId="0" fontId="17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/>
    </xf>
    <xf numFmtId="164" fontId="17" fillId="5" borderId="10" xfId="0" applyNumberFormat="1" applyFont="1" applyFill="1" applyBorder="1" applyAlignment="1">
      <alignment horizontal="left" vertical="center"/>
    </xf>
    <xf numFmtId="0" fontId="19" fillId="5" borderId="10" xfId="0" applyFont="1" applyFill="1" applyBorder="1"/>
    <xf numFmtId="10" fontId="19" fillId="5" borderId="10" xfId="3" applyNumberFormat="1" applyFont="1" applyFill="1" applyBorder="1"/>
    <xf numFmtId="44" fontId="19" fillId="7" borderId="10" xfId="2" applyFont="1" applyFill="1" applyBorder="1"/>
    <xf numFmtId="164" fontId="19" fillId="7" borderId="10" xfId="0" applyNumberFormat="1" applyFont="1" applyFill="1" applyBorder="1"/>
    <xf numFmtId="164" fontId="19" fillId="5" borderId="10" xfId="0" applyNumberFormat="1" applyFont="1" applyFill="1" applyBorder="1"/>
    <xf numFmtId="43" fontId="19" fillId="0" borderId="0" xfId="1" applyFont="1" applyFill="1"/>
    <xf numFmtId="164" fontId="19" fillId="0" borderId="0" xfId="0" applyNumberFormat="1" applyFont="1" applyFill="1"/>
    <xf numFmtId="0" fontId="19" fillId="0" borderId="0" xfId="0" applyFont="1" applyFill="1"/>
    <xf numFmtId="10" fontId="17" fillId="7" borderId="10" xfId="3" applyNumberFormat="1" applyFont="1" applyFill="1" applyBorder="1"/>
    <xf numFmtId="0" fontId="9" fillId="4" borderId="3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8" borderId="11" xfId="0" applyFont="1" applyFill="1" applyBorder="1" applyAlignment="1">
      <alignment horizontal="left" vertical="center"/>
    </xf>
    <xf numFmtId="0" fontId="16" fillId="0" borderId="11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6" fillId="0" borderId="12" xfId="0" applyNumberFormat="1" applyFont="1" applyFill="1" applyBorder="1" applyAlignment="1">
      <alignment horizontal="left" vertical="center"/>
    </xf>
    <xf numFmtId="0" fontId="16" fillId="0" borderId="13" xfId="0" applyNumberFormat="1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4" fontId="14" fillId="5" borderId="14" xfId="6" applyNumberFormat="1" applyFont="1" applyFill="1" applyBorder="1" applyAlignment="1">
      <alignment horizontal="center" vertical="center" wrapText="1"/>
    </xf>
    <xf numFmtId="4" fontId="14" fillId="5" borderId="15" xfId="6" applyNumberFormat="1" applyFont="1" applyFill="1" applyBorder="1" applyAlignment="1">
      <alignment horizontal="center" vertical="center" wrapText="1"/>
    </xf>
    <xf numFmtId="4" fontId="14" fillId="5" borderId="16" xfId="6" applyNumberFormat="1" applyFont="1" applyFill="1" applyBorder="1" applyAlignment="1">
      <alignment horizontal="center" vertical="center" wrapText="1"/>
    </xf>
    <xf numFmtId="4" fontId="14" fillId="5" borderId="17" xfId="6" applyNumberFormat="1" applyFont="1" applyFill="1" applyBorder="1" applyAlignment="1">
      <alignment horizontal="center" vertical="center" wrapText="1"/>
    </xf>
    <xf numFmtId="4" fontId="14" fillId="5" borderId="0" xfId="6" applyNumberFormat="1" applyFont="1" applyFill="1" applyBorder="1" applyAlignment="1">
      <alignment horizontal="center" vertical="center" wrapText="1"/>
    </xf>
    <xf numFmtId="4" fontId="14" fillId="5" borderId="18" xfId="6" applyNumberFormat="1" applyFont="1" applyFill="1" applyBorder="1" applyAlignment="1">
      <alignment horizontal="center" vertical="center" wrapText="1"/>
    </xf>
    <xf numFmtId="4" fontId="14" fillId="5" borderId="19" xfId="6" applyNumberFormat="1" applyFont="1" applyFill="1" applyBorder="1" applyAlignment="1">
      <alignment horizontal="center" vertical="center" wrapText="1"/>
    </xf>
    <xf numFmtId="4" fontId="14" fillId="5" borderId="20" xfId="6" applyNumberFormat="1" applyFont="1" applyFill="1" applyBorder="1" applyAlignment="1">
      <alignment horizontal="center" vertical="center" wrapText="1"/>
    </xf>
    <xf numFmtId="4" fontId="14" fillId="5" borderId="21" xfId="6" applyNumberFormat="1" applyFont="1" applyFill="1" applyBorder="1" applyAlignment="1">
      <alignment horizontal="center" vertical="center" wrapText="1"/>
    </xf>
    <xf numFmtId="4" fontId="14" fillId="5" borderId="10" xfId="6" applyNumberFormat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left"/>
    </xf>
    <xf numFmtId="0" fontId="10" fillId="8" borderId="12" xfId="0" applyFont="1" applyFill="1" applyBorder="1" applyAlignment="1">
      <alignment horizontal="left"/>
    </xf>
    <xf numFmtId="0" fontId="10" fillId="8" borderId="13" xfId="0" applyFont="1" applyFill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</cellXfs>
  <cellStyles count="7">
    <cellStyle name="Hipervínculo" xfId="4" builtinId="8"/>
    <cellStyle name="Millares" xfId="1" builtinId="3"/>
    <cellStyle name="Moneda" xfId="2" builtinId="4"/>
    <cellStyle name="Normal" xfId="0" builtinId="0"/>
    <cellStyle name="Normal 3" xfId="6"/>
    <cellStyle name="Normal 67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workbookViewId="0">
      <pane xSplit="2" ySplit="4" topLeftCell="Z44" activePane="bottomRight" state="frozen"/>
      <selection pane="topRight" activeCell="C1" sqref="C1"/>
      <selection pane="bottomLeft" activeCell="A5" sqref="A5"/>
      <selection pane="bottomRight" activeCell="AB42" sqref="AB42"/>
    </sheetView>
  </sheetViews>
  <sheetFormatPr baseColWidth="10" defaultRowHeight="15" x14ac:dyDescent="0.25"/>
  <cols>
    <col min="2" max="2" width="37.140625" customWidth="1"/>
    <col min="3" max="3" width="20.5703125" bestFit="1" customWidth="1"/>
    <col min="4" max="4" width="18.85546875" bestFit="1" customWidth="1"/>
    <col min="5" max="5" width="16.85546875" bestFit="1" customWidth="1"/>
    <col min="6" max="7" width="20.5703125" bestFit="1" customWidth="1"/>
    <col min="8" max="8" width="16.85546875" bestFit="1" customWidth="1"/>
    <col min="9" max="10" width="20.5703125" bestFit="1" customWidth="1"/>
    <col min="11" max="11" width="16.85546875" bestFit="1" customWidth="1"/>
    <col min="12" max="12" width="20.5703125" bestFit="1" customWidth="1"/>
    <col min="13" max="13" width="18.85546875" bestFit="1" customWidth="1"/>
    <col min="14" max="14" width="16.85546875" bestFit="1" customWidth="1"/>
    <col min="15" max="15" width="23.28515625" bestFit="1" customWidth="1"/>
    <col min="16" max="16" width="20.5703125" bestFit="1" customWidth="1"/>
    <col min="17" max="17" width="16.85546875" bestFit="1" customWidth="1"/>
    <col min="18" max="19" width="23.28515625" bestFit="1" customWidth="1"/>
    <col min="20" max="20" width="16.85546875" bestFit="1" customWidth="1"/>
    <col min="21" max="22" width="20.5703125" bestFit="1" customWidth="1"/>
    <col min="23" max="23" width="18.85546875" bestFit="1" customWidth="1"/>
    <col min="24" max="24" width="20.5703125" bestFit="1" customWidth="1"/>
    <col min="25" max="25" width="18.85546875" bestFit="1" customWidth="1"/>
    <col min="26" max="26" width="16.85546875" bestFit="1" customWidth="1"/>
    <col min="27" max="28" width="20.5703125" bestFit="1" customWidth="1"/>
    <col min="29" max="29" width="16.85546875" bestFit="1" customWidth="1"/>
    <col min="30" max="30" width="25" bestFit="1" customWidth="1"/>
    <col min="31" max="31" width="23.28515625" bestFit="1" customWidth="1"/>
    <col min="32" max="32" width="16.85546875" bestFit="1" customWidth="1"/>
    <col min="33" max="34" width="20.5703125" bestFit="1" customWidth="1"/>
    <col min="35" max="35" width="16.85546875" bestFit="1" customWidth="1"/>
    <col min="36" max="36" width="23.28515625" bestFit="1" customWidth="1"/>
    <col min="37" max="37" width="20.5703125" bestFit="1" customWidth="1"/>
    <col min="38" max="38" width="16.85546875" bestFit="1" customWidth="1"/>
    <col min="39" max="40" width="20.5703125" bestFit="1" customWidth="1"/>
    <col min="41" max="41" width="16.85546875" bestFit="1" customWidth="1"/>
    <col min="42" max="43" width="20.5703125" bestFit="1" customWidth="1"/>
    <col min="44" max="44" width="16.85546875" bestFit="1" customWidth="1"/>
    <col min="45" max="46" width="15.140625" bestFit="1" customWidth="1"/>
    <col min="47" max="47" width="14.140625" bestFit="1" customWidth="1"/>
    <col min="48" max="48" width="13" bestFit="1" customWidth="1"/>
  </cols>
  <sheetData>
    <row r="1" spans="1:47" ht="15.75" thickBot="1" x14ac:dyDescent="0.3"/>
    <row r="2" spans="1:47" ht="16.5" thickBot="1" x14ac:dyDescent="0.3">
      <c r="C2" s="125" t="s">
        <v>71</v>
      </c>
      <c r="D2" s="126"/>
      <c r="E2" s="127"/>
      <c r="F2" s="128" t="s">
        <v>72</v>
      </c>
      <c r="G2" s="128"/>
      <c r="H2" s="129"/>
      <c r="I2" s="125" t="s">
        <v>73</v>
      </c>
      <c r="J2" s="126"/>
      <c r="K2" s="127"/>
      <c r="L2" s="128" t="s">
        <v>74</v>
      </c>
      <c r="M2" s="128"/>
      <c r="N2" s="129"/>
      <c r="O2" s="125" t="s">
        <v>75</v>
      </c>
      <c r="P2" s="126"/>
      <c r="Q2" s="127"/>
      <c r="R2" s="128" t="s">
        <v>76</v>
      </c>
      <c r="S2" s="128"/>
      <c r="T2" s="129"/>
      <c r="U2" s="125" t="s">
        <v>77</v>
      </c>
      <c r="V2" s="126"/>
      <c r="W2" s="127"/>
      <c r="X2" s="128" t="s">
        <v>78</v>
      </c>
      <c r="Y2" s="128"/>
      <c r="Z2" s="129"/>
      <c r="AA2" s="125" t="s">
        <v>79</v>
      </c>
      <c r="AB2" s="126"/>
      <c r="AC2" s="127"/>
      <c r="AD2" s="128" t="s">
        <v>84</v>
      </c>
      <c r="AE2" s="128"/>
      <c r="AF2" s="129"/>
      <c r="AG2" s="125" t="s">
        <v>86</v>
      </c>
      <c r="AH2" s="126"/>
      <c r="AI2" s="127"/>
      <c r="AJ2" s="128" t="s">
        <v>80</v>
      </c>
      <c r="AK2" s="128"/>
      <c r="AL2" s="129"/>
      <c r="AM2" s="125" t="s">
        <v>81</v>
      </c>
      <c r="AN2" s="126"/>
      <c r="AO2" s="127"/>
      <c r="AP2" s="128" t="s">
        <v>82</v>
      </c>
      <c r="AQ2" s="128"/>
      <c r="AR2" s="129"/>
    </row>
    <row r="3" spans="1:47" x14ac:dyDescent="0.25">
      <c r="A3" s="134" t="s">
        <v>0</v>
      </c>
      <c r="B3" s="134" t="s">
        <v>1</v>
      </c>
      <c r="C3" s="132" t="s">
        <v>2</v>
      </c>
      <c r="D3" s="130" t="s">
        <v>3</v>
      </c>
      <c r="E3" s="130" t="s">
        <v>83</v>
      </c>
      <c r="F3" s="132" t="s">
        <v>2</v>
      </c>
      <c r="G3" s="130" t="s">
        <v>3</v>
      </c>
      <c r="H3" s="130" t="s">
        <v>83</v>
      </c>
      <c r="I3" s="132" t="s">
        <v>2</v>
      </c>
      <c r="J3" s="130" t="s">
        <v>3</v>
      </c>
      <c r="K3" s="130" t="s">
        <v>83</v>
      </c>
      <c r="L3" s="132" t="s">
        <v>2</v>
      </c>
      <c r="M3" s="130" t="s">
        <v>3</v>
      </c>
      <c r="N3" s="130" t="s">
        <v>83</v>
      </c>
      <c r="O3" s="132" t="s">
        <v>2</v>
      </c>
      <c r="P3" s="130" t="s">
        <v>3</v>
      </c>
      <c r="Q3" s="130" t="s">
        <v>83</v>
      </c>
      <c r="R3" s="132" t="s">
        <v>2</v>
      </c>
      <c r="S3" s="130" t="s">
        <v>3</v>
      </c>
      <c r="T3" s="130" t="s">
        <v>83</v>
      </c>
      <c r="U3" s="132" t="s">
        <v>2</v>
      </c>
      <c r="V3" s="130" t="s">
        <v>3</v>
      </c>
      <c r="W3" s="130" t="s">
        <v>83</v>
      </c>
      <c r="X3" s="132" t="s">
        <v>2</v>
      </c>
      <c r="Y3" s="130" t="s">
        <v>3</v>
      </c>
      <c r="Z3" s="130" t="s">
        <v>83</v>
      </c>
      <c r="AA3" s="132" t="s">
        <v>2</v>
      </c>
      <c r="AB3" s="130" t="s">
        <v>3</v>
      </c>
      <c r="AC3" s="130" t="s">
        <v>83</v>
      </c>
      <c r="AD3" s="132" t="s">
        <v>2</v>
      </c>
      <c r="AE3" s="130" t="s">
        <v>3</v>
      </c>
      <c r="AF3" s="130" t="s">
        <v>83</v>
      </c>
      <c r="AG3" s="132" t="s">
        <v>2</v>
      </c>
      <c r="AH3" s="130" t="s">
        <v>3</v>
      </c>
      <c r="AI3" s="130" t="s">
        <v>83</v>
      </c>
      <c r="AJ3" s="132" t="s">
        <v>2</v>
      </c>
      <c r="AK3" s="130" t="s">
        <v>3</v>
      </c>
      <c r="AL3" s="130" t="s">
        <v>83</v>
      </c>
      <c r="AM3" s="132" t="s">
        <v>2</v>
      </c>
      <c r="AN3" s="130" t="s">
        <v>3</v>
      </c>
      <c r="AO3" s="130" t="s">
        <v>83</v>
      </c>
      <c r="AP3" s="132" t="s">
        <v>2</v>
      </c>
      <c r="AQ3" s="130" t="s">
        <v>3</v>
      </c>
      <c r="AR3" s="130" t="s">
        <v>83</v>
      </c>
    </row>
    <row r="4" spans="1:47" ht="15.75" thickBot="1" x14ac:dyDescent="0.3">
      <c r="A4" s="135"/>
      <c r="B4" s="135"/>
      <c r="C4" s="133"/>
      <c r="D4" s="131"/>
      <c r="E4" s="131"/>
      <c r="F4" s="133"/>
      <c r="G4" s="131"/>
      <c r="H4" s="131"/>
      <c r="I4" s="133"/>
      <c r="J4" s="131"/>
      <c r="K4" s="131"/>
      <c r="L4" s="133"/>
      <c r="M4" s="131"/>
      <c r="N4" s="131"/>
      <c r="O4" s="133"/>
      <c r="P4" s="131"/>
      <c r="Q4" s="131"/>
      <c r="R4" s="133"/>
      <c r="S4" s="131"/>
      <c r="T4" s="131"/>
      <c r="U4" s="133"/>
      <c r="V4" s="131"/>
      <c r="W4" s="131"/>
      <c r="X4" s="133"/>
      <c r="Y4" s="131"/>
      <c r="Z4" s="131"/>
      <c r="AA4" s="133"/>
      <c r="AB4" s="131"/>
      <c r="AC4" s="131"/>
      <c r="AD4" s="133"/>
      <c r="AE4" s="131"/>
      <c r="AF4" s="131"/>
      <c r="AG4" s="133"/>
      <c r="AH4" s="131"/>
      <c r="AI4" s="131"/>
      <c r="AJ4" s="133"/>
      <c r="AK4" s="131"/>
      <c r="AL4" s="131"/>
      <c r="AM4" s="133"/>
      <c r="AN4" s="131"/>
      <c r="AO4" s="131"/>
      <c r="AP4" s="133"/>
      <c r="AQ4" s="131"/>
      <c r="AR4" s="131"/>
    </row>
    <row r="5" spans="1:47" ht="24" thickBot="1" x14ac:dyDescent="0.4">
      <c r="A5" s="1">
        <v>5</v>
      </c>
      <c r="B5" s="2" t="s">
        <v>4</v>
      </c>
      <c r="C5" s="3">
        <v>0</v>
      </c>
      <c r="D5" s="3">
        <v>0</v>
      </c>
      <c r="E5" s="24" t="str">
        <f>IFERROR(D5/C5,"")</f>
        <v/>
      </c>
      <c r="F5" s="3">
        <v>0</v>
      </c>
      <c r="G5" s="3">
        <v>0</v>
      </c>
      <c r="H5" s="24" t="str">
        <f>IFERROR(G5/F5,"")</f>
        <v/>
      </c>
      <c r="I5" s="3">
        <v>0</v>
      </c>
      <c r="J5" s="3">
        <v>0</v>
      </c>
      <c r="K5" s="24" t="str">
        <f>IFERROR(J5/I5,"")</f>
        <v/>
      </c>
      <c r="L5" s="3">
        <v>0</v>
      </c>
      <c r="M5" s="3">
        <v>51054.879999999997</v>
      </c>
      <c r="N5" s="24" t="str">
        <f>IFERROR(M5/L5,"")</f>
        <v/>
      </c>
      <c r="O5" s="3">
        <v>0</v>
      </c>
      <c r="P5" s="3">
        <v>385</v>
      </c>
      <c r="Q5" s="24" t="str">
        <f>IFERROR(P5/O5,"")</f>
        <v/>
      </c>
      <c r="R5" s="3">
        <v>2895530.5167</v>
      </c>
      <c r="S5" s="3">
        <v>1080447.1400000001</v>
      </c>
      <c r="T5" s="24">
        <f>IFERROR(S5/R5,"")</f>
        <v>0.37314306783109724</v>
      </c>
      <c r="U5" s="3">
        <v>0</v>
      </c>
      <c r="V5" s="3">
        <v>0</v>
      </c>
      <c r="W5" s="24" t="str">
        <f>IFERROR(V5/U5,"")</f>
        <v/>
      </c>
      <c r="X5" s="3">
        <v>0</v>
      </c>
      <c r="Y5" s="3">
        <v>0</v>
      </c>
      <c r="Z5" s="24" t="str">
        <f>IFERROR(Y5/X5,"")</f>
        <v/>
      </c>
      <c r="AA5" s="3">
        <v>0</v>
      </c>
      <c r="AB5" s="3">
        <v>73242.89</v>
      </c>
      <c r="AC5" s="24" t="str">
        <f>IFERROR(AB5/AA5,"")</f>
        <v/>
      </c>
      <c r="AD5" s="3">
        <v>11847470.49246061</v>
      </c>
      <c r="AE5" s="3">
        <v>7699758.6499999966</v>
      </c>
      <c r="AF5" s="24">
        <f>IFERROR(AE5/AD5,"")</f>
        <v>0.64990739203781112</v>
      </c>
      <c r="AG5" s="3">
        <v>0</v>
      </c>
      <c r="AH5" s="3">
        <v>117050.95999999999</v>
      </c>
      <c r="AI5" s="24" t="str">
        <f>IFERROR(AH5/AG5,"")</f>
        <v/>
      </c>
      <c r="AJ5" s="3">
        <v>0</v>
      </c>
      <c r="AK5" s="3">
        <v>56000</v>
      </c>
      <c r="AL5" s="24" t="str">
        <f>IFERROR(AK5/AJ5,"")</f>
        <v/>
      </c>
      <c r="AM5" s="3">
        <v>0</v>
      </c>
      <c r="AN5" s="3">
        <v>7080.01</v>
      </c>
      <c r="AO5" s="24" t="str">
        <f>IFERROR(AN5/AM5,"")</f>
        <v/>
      </c>
      <c r="AP5" s="3">
        <v>0</v>
      </c>
      <c r="AQ5" s="3">
        <v>0</v>
      </c>
      <c r="AR5" s="24" t="str">
        <f>IFERROR(AQ5/AP5,"")</f>
        <v/>
      </c>
      <c r="AS5" s="29">
        <f>+C5+F5+I5+L5+O5+R5+U5+X5+AA5+AD5+AG5+AJ5+AM5+AP5</f>
        <v>14743001.00916061</v>
      </c>
      <c r="AT5" s="29">
        <f>+D5+G5+J5+M5+P5+S5+V5+Y5+AB5+AE5+AH5+AK5+AN5+AQ5</f>
        <v>9085019.5299999975</v>
      </c>
      <c r="AU5" s="30"/>
    </row>
    <row r="6" spans="1:47" ht="18.75" x14ac:dyDescent="0.3">
      <c r="A6" s="4">
        <v>51</v>
      </c>
      <c r="B6" s="5" t="s">
        <v>5</v>
      </c>
      <c r="C6" s="6">
        <v>0</v>
      </c>
      <c r="D6" s="6">
        <v>0</v>
      </c>
      <c r="E6" s="25" t="str">
        <f t="shared" ref="E6:E69" si="0">IFERROR(D6/C6,"")</f>
        <v/>
      </c>
      <c r="F6" s="6">
        <v>0</v>
      </c>
      <c r="G6" s="6">
        <v>0</v>
      </c>
      <c r="H6" s="25" t="str">
        <f t="shared" ref="H6:H69" si="1">IFERROR(G6/F6,"")</f>
        <v/>
      </c>
      <c r="I6" s="6">
        <v>0</v>
      </c>
      <c r="J6" s="6">
        <v>0</v>
      </c>
      <c r="K6" s="25" t="str">
        <f t="shared" ref="K6:K69" si="2">IFERROR(J6/I6,"")</f>
        <v/>
      </c>
      <c r="L6" s="6">
        <v>0</v>
      </c>
      <c r="M6" s="6">
        <v>0</v>
      </c>
      <c r="N6" s="25" t="str">
        <f t="shared" ref="N6:N69" si="3">IFERROR(M6/L6,"")</f>
        <v/>
      </c>
      <c r="O6" s="6">
        <v>0</v>
      </c>
      <c r="P6" s="6">
        <v>0</v>
      </c>
      <c r="Q6" s="25" t="str">
        <f t="shared" ref="Q6:Q69" si="4">IFERROR(P6/O6,"")</f>
        <v/>
      </c>
      <c r="R6" s="6">
        <v>2895530.5167</v>
      </c>
      <c r="S6" s="6">
        <v>1076194.6200000001</v>
      </c>
      <c r="T6" s="25">
        <f t="shared" ref="T6:T69" si="5">IFERROR(S6/R6,"")</f>
        <v>0.37167441813962493</v>
      </c>
      <c r="U6" s="6">
        <v>0</v>
      </c>
      <c r="V6" s="6">
        <v>0</v>
      </c>
      <c r="W6" s="6" t="str">
        <f t="shared" ref="W6:W69" si="6">IFERROR(V6/U6,"")</f>
        <v/>
      </c>
      <c r="X6" s="6">
        <v>0</v>
      </c>
      <c r="Y6" s="6">
        <v>0</v>
      </c>
      <c r="Z6" s="25" t="str">
        <f t="shared" ref="Z6:Z69" si="7">IFERROR(Y6/X6,"")</f>
        <v/>
      </c>
      <c r="AA6" s="6">
        <v>0</v>
      </c>
      <c r="AB6" s="6">
        <v>0</v>
      </c>
      <c r="AC6" s="25" t="str">
        <f t="shared" ref="AC6:AC70" si="8">IFERROR(AB6/AA6,"")</f>
        <v/>
      </c>
      <c r="AD6" s="6">
        <v>11571470.49246061</v>
      </c>
      <c r="AE6" s="6">
        <v>7205245.799999997</v>
      </c>
      <c r="AF6" s="25">
        <f t="shared" ref="AF6:AF69" si="9">IFERROR(AE6/AD6,"")</f>
        <v>0.62267330713884406</v>
      </c>
      <c r="AG6" s="6">
        <v>0</v>
      </c>
      <c r="AH6" s="6">
        <v>0</v>
      </c>
      <c r="AI6" s="25" t="str">
        <f t="shared" ref="AI6:AI70" si="10">IFERROR(AH6/AG6,"")</f>
        <v/>
      </c>
      <c r="AJ6" s="6">
        <v>0</v>
      </c>
      <c r="AK6" s="6">
        <v>0</v>
      </c>
      <c r="AL6" s="25" t="str">
        <f t="shared" ref="AL6:AL69" si="11">IFERROR(AK6/AJ6,"")</f>
        <v/>
      </c>
      <c r="AM6" s="6">
        <v>0</v>
      </c>
      <c r="AN6" s="6">
        <v>0</v>
      </c>
      <c r="AO6" s="25" t="str">
        <f t="shared" ref="AO6:AO69" si="12">IFERROR(AN6/AM6,"")</f>
        <v/>
      </c>
      <c r="AP6" s="6">
        <v>0</v>
      </c>
      <c r="AQ6" s="6">
        <v>0</v>
      </c>
      <c r="AR6" s="25" t="str">
        <f t="shared" ref="AR6:AR69" si="13">IFERROR(AQ6/AP6,"")</f>
        <v/>
      </c>
      <c r="AS6" s="29">
        <f t="shared" ref="AS6:AS69" si="14">+C6+F6+I6+L6+O6+R6+U6+X6+AA6+AD6+AG6+AJ6+AM6+AP6</f>
        <v>14467001.00916061</v>
      </c>
      <c r="AT6" s="29">
        <f t="shared" ref="AT6:AT69" si="15">+D6+G6+J6+M6+P6+S6+V6+Y6+AB6+AE6+AH6+AK6+AN6+AQ6</f>
        <v>8281440.4199999971</v>
      </c>
    </row>
    <row r="7" spans="1:47" x14ac:dyDescent="0.25">
      <c r="A7" s="7">
        <v>5103</v>
      </c>
      <c r="B7" s="8" t="s">
        <v>6</v>
      </c>
      <c r="C7" s="9">
        <v>0</v>
      </c>
      <c r="D7" s="9">
        <v>0</v>
      </c>
      <c r="E7" s="26" t="str">
        <f t="shared" si="0"/>
        <v/>
      </c>
      <c r="F7" s="9">
        <v>0</v>
      </c>
      <c r="G7" s="9">
        <v>0</v>
      </c>
      <c r="H7" s="26" t="str">
        <f t="shared" si="1"/>
        <v/>
      </c>
      <c r="I7" s="9">
        <v>0</v>
      </c>
      <c r="J7" s="9">
        <v>0</v>
      </c>
      <c r="K7" s="26" t="str">
        <f t="shared" si="2"/>
        <v/>
      </c>
      <c r="L7" s="9">
        <v>0</v>
      </c>
      <c r="M7" s="9">
        <v>0</v>
      </c>
      <c r="N7" s="26" t="str">
        <f t="shared" si="3"/>
        <v/>
      </c>
      <c r="O7" s="9">
        <v>0</v>
      </c>
      <c r="P7" s="9">
        <v>0</v>
      </c>
      <c r="Q7" s="26" t="str">
        <f t="shared" si="4"/>
        <v/>
      </c>
      <c r="R7" s="9">
        <v>2895530.5167</v>
      </c>
      <c r="S7" s="9">
        <v>1076194.6200000001</v>
      </c>
      <c r="T7" s="26">
        <f t="shared" si="5"/>
        <v>0.37167441813962493</v>
      </c>
      <c r="U7" s="9">
        <v>0</v>
      </c>
      <c r="V7" s="9">
        <v>0</v>
      </c>
      <c r="W7" s="9" t="str">
        <f t="shared" si="6"/>
        <v/>
      </c>
      <c r="X7" s="9">
        <v>0</v>
      </c>
      <c r="Y7" s="9">
        <v>0</v>
      </c>
      <c r="Z7" s="26" t="str">
        <f t="shared" si="7"/>
        <v/>
      </c>
      <c r="AA7" s="9">
        <v>0</v>
      </c>
      <c r="AB7" s="9">
        <v>0</v>
      </c>
      <c r="AC7" s="26" t="str">
        <f t="shared" si="8"/>
        <v/>
      </c>
      <c r="AD7" s="9">
        <v>0</v>
      </c>
      <c r="AE7" s="9">
        <v>0</v>
      </c>
      <c r="AF7" s="26" t="str">
        <f t="shared" si="9"/>
        <v/>
      </c>
      <c r="AG7" s="9">
        <v>0</v>
      </c>
      <c r="AH7" s="9">
        <v>0</v>
      </c>
      <c r="AI7" s="26" t="str">
        <f t="shared" si="10"/>
        <v/>
      </c>
      <c r="AJ7" s="9">
        <v>0</v>
      </c>
      <c r="AK7" s="9">
        <v>0</v>
      </c>
      <c r="AL7" s="26" t="str">
        <f t="shared" si="11"/>
        <v/>
      </c>
      <c r="AM7" s="9">
        <v>0</v>
      </c>
      <c r="AN7" s="9">
        <v>0</v>
      </c>
      <c r="AO7" s="26" t="str">
        <f t="shared" si="12"/>
        <v/>
      </c>
      <c r="AP7" s="9">
        <v>0</v>
      </c>
      <c r="AQ7" s="9">
        <v>0</v>
      </c>
      <c r="AR7" s="26" t="str">
        <f t="shared" si="13"/>
        <v/>
      </c>
      <c r="AS7" s="29">
        <f t="shared" si="14"/>
        <v>2895530.5167</v>
      </c>
      <c r="AT7" s="29">
        <f t="shared" si="15"/>
        <v>1076194.6200000001</v>
      </c>
    </row>
    <row r="8" spans="1:47" x14ac:dyDescent="0.25">
      <c r="A8" s="7">
        <v>5104</v>
      </c>
      <c r="B8" s="8" t="s">
        <v>7</v>
      </c>
      <c r="C8" s="9">
        <v>0</v>
      </c>
      <c r="D8" s="9">
        <v>0</v>
      </c>
      <c r="E8" s="26" t="str">
        <f t="shared" si="0"/>
        <v/>
      </c>
      <c r="F8" s="9">
        <v>0</v>
      </c>
      <c r="G8" s="9">
        <v>0</v>
      </c>
      <c r="H8" s="26" t="str">
        <f t="shared" si="1"/>
        <v/>
      </c>
      <c r="I8" s="9">
        <v>0</v>
      </c>
      <c r="J8" s="9">
        <v>0</v>
      </c>
      <c r="K8" s="26" t="str">
        <f t="shared" si="2"/>
        <v/>
      </c>
      <c r="L8" s="9">
        <v>0</v>
      </c>
      <c r="M8" s="9">
        <v>0</v>
      </c>
      <c r="N8" s="26" t="str">
        <f t="shared" si="3"/>
        <v/>
      </c>
      <c r="O8" s="9">
        <v>0</v>
      </c>
      <c r="P8" s="9">
        <v>0</v>
      </c>
      <c r="Q8" s="26" t="str">
        <f t="shared" si="4"/>
        <v/>
      </c>
      <c r="R8" s="9">
        <v>0</v>
      </c>
      <c r="S8" s="9">
        <v>0</v>
      </c>
      <c r="T8" s="26" t="str">
        <f t="shared" si="5"/>
        <v/>
      </c>
      <c r="U8" s="9">
        <v>0</v>
      </c>
      <c r="V8" s="9">
        <v>0</v>
      </c>
      <c r="W8" s="9" t="str">
        <f t="shared" si="6"/>
        <v/>
      </c>
      <c r="X8" s="9">
        <v>0</v>
      </c>
      <c r="Y8" s="9">
        <v>0</v>
      </c>
      <c r="Z8" s="26" t="str">
        <f t="shared" si="7"/>
        <v/>
      </c>
      <c r="AA8" s="9">
        <v>0</v>
      </c>
      <c r="AB8" s="9">
        <v>0</v>
      </c>
      <c r="AC8" s="26" t="str">
        <f t="shared" si="8"/>
        <v/>
      </c>
      <c r="AD8" s="9">
        <v>10971470.49246061</v>
      </c>
      <c r="AE8" s="9">
        <v>7107264.009999997</v>
      </c>
      <c r="AF8" s="26">
        <f t="shared" si="9"/>
        <v>0.64779502573369507</v>
      </c>
      <c r="AG8" s="9">
        <v>0</v>
      </c>
      <c r="AH8" s="9">
        <v>0</v>
      </c>
      <c r="AI8" s="26" t="str">
        <f t="shared" si="10"/>
        <v/>
      </c>
      <c r="AJ8" s="9">
        <v>0</v>
      </c>
      <c r="AK8" s="9">
        <v>0</v>
      </c>
      <c r="AL8" s="26" t="str">
        <f t="shared" si="11"/>
        <v/>
      </c>
      <c r="AM8" s="9">
        <v>0</v>
      </c>
      <c r="AN8" s="9">
        <v>0</v>
      </c>
      <c r="AO8" s="26" t="str">
        <f t="shared" si="12"/>
        <v/>
      </c>
      <c r="AP8" s="9">
        <v>0</v>
      </c>
      <c r="AQ8" s="9">
        <v>0</v>
      </c>
      <c r="AR8" s="26" t="str">
        <f t="shared" si="13"/>
        <v/>
      </c>
      <c r="AS8" s="29">
        <f t="shared" si="14"/>
        <v>10971470.49246061</v>
      </c>
      <c r="AT8" s="29">
        <f t="shared" si="15"/>
        <v>7107264.009999997</v>
      </c>
    </row>
    <row r="9" spans="1:47" x14ac:dyDescent="0.25">
      <c r="A9" s="7">
        <v>5190</v>
      </c>
      <c r="B9" s="8" t="s">
        <v>8</v>
      </c>
      <c r="C9" s="9">
        <v>0</v>
      </c>
      <c r="D9" s="9">
        <v>0</v>
      </c>
      <c r="E9" s="26" t="str">
        <f t="shared" si="0"/>
        <v/>
      </c>
      <c r="F9" s="9">
        <v>0</v>
      </c>
      <c r="G9" s="9">
        <v>0</v>
      </c>
      <c r="H9" s="26" t="str">
        <f t="shared" si="1"/>
        <v/>
      </c>
      <c r="I9" s="9">
        <v>0</v>
      </c>
      <c r="J9" s="9">
        <v>0</v>
      </c>
      <c r="K9" s="26" t="str">
        <f t="shared" si="2"/>
        <v/>
      </c>
      <c r="L9" s="9">
        <v>0</v>
      </c>
      <c r="M9" s="9">
        <v>0</v>
      </c>
      <c r="N9" s="26" t="str">
        <f t="shared" si="3"/>
        <v/>
      </c>
      <c r="O9" s="9">
        <v>0</v>
      </c>
      <c r="P9" s="9">
        <v>0</v>
      </c>
      <c r="Q9" s="26" t="str">
        <f t="shared" si="4"/>
        <v/>
      </c>
      <c r="R9" s="9">
        <v>0</v>
      </c>
      <c r="S9" s="9">
        <v>0</v>
      </c>
      <c r="T9" s="26" t="str">
        <f t="shared" si="5"/>
        <v/>
      </c>
      <c r="U9" s="9">
        <v>0</v>
      </c>
      <c r="V9" s="9">
        <v>0</v>
      </c>
      <c r="W9" s="9" t="str">
        <f t="shared" si="6"/>
        <v/>
      </c>
      <c r="X9" s="9">
        <v>0</v>
      </c>
      <c r="Y9" s="9">
        <v>0</v>
      </c>
      <c r="Z9" s="26" t="str">
        <f t="shared" si="7"/>
        <v/>
      </c>
      <c r="AA9" s="9">
        <v>0</v>
      </c>
      <c r="AB9" s="9">
        <v>0</v>
      </c>
      <c r="AC9" s="26" t="str">
        <f t="shared" si="8"/>
        <v/>
      </c>
      <c r="AD9" s="9">
        <v>600000</v>
      </c>
      <c r="AE9" s="9">
        <v>97981.790000000023</v>
      </c>
      <c r="AF9" s="26">
        <f t="shared" si="9"/>
        <v>0.16330298333333337</v>
      </c>
      <c r="AG9" s="9">
        <v>0</v>
      </c>
      <c r="AH9" s="9">
        <v>0</v>
      </c>
      <c r="AI9" s="26" t="str">
        <f t="shared" si="10"/>
        <v/>
      </c>
      <c r="AJ9" s="9">
        <v>0</v>
      </c>
      <c r="AK9" s="9">
        <v>0</v>
      </c>
      <c r="AL9" s="26" t="str">
        <f t="shared" si="11"/>
        <v/>
      </c>
      <c r="AM9" s="9">
        <v>0</v>
      </c>
      <c r="AN9" s="9">
        <v>0</v>
      </c>
      <c r="AO9" s="26" t="str">
        <f t="shared" si="12"/>
        <v/>
      </c>
      <c r="AP9" s="9">
        <v>0</v>
      </c>
      <c r="AQ9" s="9">
        <v>0</v>
      </c>
      <c r="AR9" s="26" t="str">
        <f t="shared" si="13"/>
        <v/>
      </c>
      <c r="AS9" s="29">
        <f t="shared" si="14"/>
        <v>600000</v>
      </c>
      <c r="AT9" s="29">
        <f t="shared" si="15"/>
        <v>97981.790000000023</v>
      </c>
    </row>
    <row r="10" spans="1:47" ht="18.75" x14ac:dyDescent="0.3">
      <c r="A10" s="4">
        <v>55</v>
      </c>
      <c r="B10" s="5" t="s">
        <v>9</v>
      </c>
      <c r="C10" s="6">
        <v>0</v>
      </c>
      <c r="D10" s="6">
        <v>0</v>
      </c>
      <c r="E10" s="25" t="str">
        <f t="shared" si="0"/>
        <v/>
      </c>
      <c r="F10" s="6">
        <v>0</v>
      </c>
      <c r="G10" s="6">
        <v>0</v>
      </c>
      <c r="H10" s="25" t="str">
        <f t="shared" si="1"/>
        <v/>
      </c>
      <c r="I10" s="6">
        <v>0</v>
      </c>
      <c r="J10" s="6">
        <v>0</v>
      </c>
      <c r="K10" s="25" t="str">
        <f t="shared" si="2"/>
        <v/>
      </c>
      <c r="L10" s="6">
        <v>0</v>
      </c>
      <c r="M10" s="6">
        <v>0</v>
      </c>
      <c r="N10" s="25" t="str">
        <f t="shared" si="3"/>
        <v/>
      </c>
      <c r="O10" s="6">
        <v>0</v>
      </c>
      <c r="P10" s="6">
        <v>0</v>
      </c>
      <c r="Q10" s="25" t="str">
        <f t="shared" si="4"/>
        <v/>
      </c>
      <c r="R10" s="6">
        <v>0</v>
      </c>
      <c r="S10" s="6">
        <v>0</v>
      </c>
      <c r="T10" s="25" t="str">
        <f t="shared" si="5"/>
        <v/>
      </c>
      <c r="U10" s="6">
        <v>0</v>
      </c>
      <c r="V10" s="6">
        <v>0</v>
      </c>
      <c r="W10" s="6" t="str">
        <f t="shared" si="6"/>
        <v/>
      </c>
      <c r="X10" s="6">
        <v>0</v>
      </c>
      <c r="Y10" s="6">
        <v>0</v>
      </c>
      <c r="Z10" s="25" t="str">
        <f t="shared" si="7"/>
        <v/>
      </c>
      <c r="AA10" s="6">
        <v>0</v>
      </c>
      <c r="AB10" s="6">
        <v>0</v>
      </c>
      <c r="AC10" s="25" t="str">
        <f t="shared" si="8"/>
        <v/>
      </c>
      <c r="AD10" s="6">
        <v>0</v>
      </c>
      <c r="AE10" s="6">
        <v>1109.77</v>
      </c>
      <c r="AF10" s="25" t="str">
        <f t="shared" si="9"/>
        <v/>
      </c>
      <c r="AG10" s="6">
        <v>0</v>
      </c>
      <c r="AH10" s="6">
        <v>0</v>
      </c>
      <c r="AI10" s="25" t="str">
        <f t="shared" si="10"/>
        <v/>
      </c>
      <c r="AJ10" s="6">
        <v>0</v>
      </c>
      <c r="AK10" s="6">
        <v>0</v>
      </c>
      <c r="AL10" s="25" t="str">
        <f t="shared" si="11"/>
        <v/>
      </c>
      <c r="AM10" s="6">
        <v>0</v>
      </c>
      <c r="AN10" s="6">
        <v>0</v>
      </c>
      <c r="AO10" s="25" t="str">
        <f t="shared" si="12"/>
        <v/>
      </c>
      <c r="AP10" s="6">
        <v>0</v>
      </c>
      <c r="AQ10" s="6">
        <v>0</v>
      </c>
      <c r="AR10" s="25" t="str">
        <f t="shared" si="13"/>
        <v/>
      </c>
      <c r="AS10" s="29">
        <f t="shared" si="14"/>
        <v>0</v>
      </c>
      <c r="AT10" s="29">
        <f t="shared" si="15"/>
        <v>1109.77</v>
      </c>
    </row>
    <row r="11" spans="1:47" x14ac:dyDescent="0.25">
      <c r="A11" s="7">
        <v>5590</v>
      </c>
      <c r="B11" s="8" t="s">
        <v>10</v>
      </c>
      <c r="C11" s="9">
        <v>0</v>
      </c>
      <c r="D11" s="9">
        <v>0</v>
      </c>
      <c r="E11" s="26" t="str">
        <f t="shared" si="0"/>
        <v/>
      </c>
      <c r="F11" s="9">
        <v>0</v>
      </c>
      <c r="G11" s="9">
        <v>0</v>
      </c>
      <c r="H11" s="26" t="str">
        <f t="shared" si="1"/>
        <v/>
      </c>
      <c r="I11" s="9">
        <v>0</v>
      </c>
      <c r="J11" s="9">
        <v>0</v>
      </c>
      <c r="K11" s="26" t="str">
        <f t="shared" si="2"/>
        <v/>
      </c>
      <c r="L11" s="9">
        <v>0</v>
      </c>
      <c r="M11" s="9">
        <v>0</v>
      </c>
      <c r="N11" s="26" t="str">
        <f t="shared" si="3"/>
        <v/>
      </c>
      <c r="O11" s="9">
        <v>0</v>
      </c>
      <c r="P11" s="9">
        <v>0</v>
      </c>
      <c r="Q11" s="26" t="str">
        <f t="shared" si="4"/>
        <v/>
      </c>
      <c r="R11" s="9">
        <v>0</v>
      </c>
      <c r="S11" s="9">
        <v>0</v>
      </c>
      <c r="T11" s="26" t="str">
        <f t="shared" si="5"/>
        <v/>
      </c>
      <c r="U11" s="9">
        <v>0</v>
      </c>
      <c r="V11" s="9">
        <v>0</v>
      </c>
      <c r="W11" s="9" t="str">
        <f t="shared" si="6"/>
        <v/>
      </c>
      <c r="X11" s="9">
        <v>0</v>
      </c>
      <c r="Y11" s="9">
        <v>0</v>
      </c>
      <c r="Z11" s="26" t="str">
        <f t="shared" si="7"/>
        <v/>
      </c>
      <c r="AA11" s="9">
        <v>0</v>
      </c>
      <c r="AB11" s="9">
        <v>0</v>
      </c>
      <c r="AC11" s="26" t="str">
        <f t="shared" si="8"/>
        <v/>
      </c>
      <c r="AD11" s="9">
        <v>0</v>
      </c>
      <c r="AE11" s="9">
        <v>1109.77</v>
      </c>
      <c r="AF11" s="26" t="str">
        <f t="shared" si="9"/>
        <v/>
      </c>
      <c r="AG11" s="9">
        <v>0</v>
      </c>
      <c r="AH11" s="9">
        <v>0</v>
      </c>
      <c r="AI11" s="26" t="str">
        <f t="shared" si="10"/>
        <v/>
      </c>
      <c r="AJ11" s="9">
        <v>0</v>
      </c>
      <c r="AK11" s="9">
        <v>0</v>
      </c>
      <c r="AL11" s="26" t="str">
        <f t="shared" si="11"/>
        <v/>
      </c>
      <c r="AM11" s="9">
        <v>0</v>
      </c>
      <c r="AN11" s="9">
        <v>0</v>
      </c>
      <c r="AO11" s="26" t="str">
        <f t="shared" si="12"/>
        <v/>
      </c>
      <c r="AP11" s="9">
        <v>0</v>
      </c>
      <c r="AQ11" s="9">
        <v>0</v>
      </c>
      <c r="AR11" s="26" t="str">
        <f t="shared" si="13"/>
        <v/>
      </c>
      <c r="AS11" s="29">
        <f t="shared" si="14"/>
        <v>0</v>
      </c>
      <c r="AT11" s="29">
        <f t="shared" si="15"/>
        <v>1109.77</v>
      </c>
    </row>
    <row r="12" spans="1:47" ht="18.75" x14ac:dyDescent="0.3">
      <c r="A12" s="4">
        <v>52</v>
      </c>
      <c r="B12" s="5" t="s">
        <v>11</v>
      </c>
      <c r="C12" s="6">
        <v>0</v>
      </c>
      <c r="D12" s="6">
        <v>0</v>
      </c>
      <c r="E12" s="25" t="str">
        <f t="shared" si="0"/>
        <v/>
      </c>
      <c r="F12" s="6">
        <v>0</v>
      </c>
      <c r="G12" s="6">
        <v>0</v>
      </c>
      <c r="H12" s="25" t="str">
        <f t="shared" si="1"/>
        <v/>
      </c>
      <c r="I12" s="6">
        <v>0</v>
      </c>
      <c r="J12" s="6">
        <v>0</v>
      </c>
      <c r="K12" s="25" t="str">
        <f t="shared" si="2"/>
        <v/>
      </c>
      <c r="L12" s="6">
        <v>0</v>
      </c>
      <c r="M12" s="6">
        <v>0</v>
      </c>
      <c r="N12" s="25" t="str">
        <f t="shared" si="3"/>
        <v/>
      </c>
      <c r="O12" s="6">
        <v>0</v>
      </c>
      <c r="P12" s="6">
        <v>0</v>
      </c>
      <c r="Q12" s="25" t="str">
        <f t="shared" si="4"/>
        <v/>
      </c>
      <c r="R12" s="6">
        <v>0</v>
      </c>
      <c r="S12" s="6">
        <v>0</v>
      </c>
      <c r="T12" s="25" t="str">
        <f t="shared" si="5"/>
        <v/>
      </c>
      <c r="U12" s="6">
        <v>0</v>
      </c>
      <c r="V12" s="6">
        <v>0</v>
      </c>
      <c r="W12" s="6" t="str">
        <f t="shared" si="6"/>
        <v/>
      </c>
      <c r="X12" s="6">
        <v>0</v>
      </c>
      <c r="Y12" s="6">
        <v>0</v>
      </c>
      <c r="Z12" s="25" t="str">
        <f t="shared" si="7"/>
        <v/>
      </c>
      <c r="AA12" s="6">
        <v>0</v>
      </c>
      <c r="AB12" s="6">
        <v>0</v>
      </c>
      <c r="AC12" s="25" t="str">
        <f t="shared" si="8"/>
        <v/>
      </c>
      <c r="AD12" s="6">
        <v>0</v>
      </c>
      <c r="AE12" s="6">
        <v>0</v>
      </c>
      <c r="AF12" s="25" t="str">
        <f t="shared" si="9"/>
        <v/>
      </c>
      <c r="AG12" s="6">
        <v>0</v>
      </c>
      <c r="AH12" s="6">
        <v>0</v>
      </c>
      <c r="AI12" s="25" t="str">
        <f t="shared" si="10"/>
        <v/>
      </c>
      <c r="AJ12" s="6">
        <v>0</v>
      </c>
      <c r="AK12" s="6">
        <v>0</v>
      </c>
      <c r="AL12" s="25" t="str">
        <f t="shared" si="11"/>
        <v/>
      </c>
      <c r="AM12" s="6">
        <v>0</v>
      </c>
      <c r="AN12" s="6">
        <v>0</v>
      </c>
      <c r="AO12" s="25" t="str">
        <f t="shared" si="12"/>
        <v/>
      </c>
      <c r="AP12" s="6">
        <v>0</v>
      </c>
      <c r="AQ12" s="6">
        <v>0</v>
      </c>
      <c r="AR12" s="25" t="str">
        <f t="shared" si="13"/>
        <v/>
      </c>
      <c r="AS12" s="29">
        <f t="shared" si="14"/>
        <v>0</v>
      </c>
      <c r="AT12" s="29">
        <f t="shared" si="15"/>
        <v>0</v>
      </c>
    </row>
    <row r="13" spans="1:47" x14ac:dyDescent="0.25">
      <c r="A13" s="7">
        <v>5204</v>
      </c>
      <c r="B13" s="8" t="s">
        <v>12</v>
      </c>
      <c r="C13" s="9">
        <v>0</v>
      </c>
      <c r="D13" s="9">
        <v>0</v>
      </c>
      <c r="E13" s="26" t="str">
        <f t="shared" si="0"/>
        <v/>
      </c>
      <c r="F13" s="9">
        <v>0</v>
      </c>
      <c r="G13" s="9">
        <v>0</v>
      </c>
      <c r="H13" s="26" t="str">
        <f t="shared" si="1"/>
        <v/>
      </c>
      <c r="I13" s="9">
        <v>0</v>
      </c>
      <c r="J13" s="9">
        <v>0</v>
      </c>
      <c r="K13" s="26" t="str">
        <f t="shared" si="2"/>
        <v/>
      </c>
      <c r="L13" s="9">
        <v>0</v>
      </c>
      <c r="M13" s="9">
        <v>0</v>
      </c>
      <c r="N13" s="26" t="str">
        <f t="shared" si="3"/>
        <v/>
      </c>
      <c r="O13" s="9">
        <v>0</v>
      </c>
      <c r="P13" s="9">
        <v>0</v>
      </c>
      <c r="Q13" s="26" t="str">
        <f t="shared" si="4"/>
        <v/>
      </c>
      <c r="R13" s="9">
        <v>0</v>
      </c>
      <c r="S13" s="9">
        <v>0</v>
      </c>
      <c r="T13" s="26" t="str">
        <f t="shared" si="5"/>
        <v/>
      </c>
      <c r="U13" s="9">
        <v>0</v>
      </c>
      <c r="V13" s="9">
        <v>0</v>
      </c>
      <c r="W13" s="9" t="str">
        <f t="shared" si="6"/>
        <v/>
      </c>
      <c r="X13" s="9">
        <v>0</v>
      </c>
      <c r="Y13" s="9">
        <v>0</v>
      </c>
      <c r="Z13" s="26" t="str">
        <f t="shared" si="7"/>
        <v/>
      </c>
      <c r="AA13" s="9">
        <v>0</v>
      </c>
      <c r="AB13" s="9">
        <v>0</v>
      </c>
      <c r="AC13" s="26" t="str">
        <f t="shared" si="8"/>
        <v/>
      </c>
      <c r="AD13" s="9">
        <v>0</v>
      </c>
      <c r="AE13" s="9">
        <v>0</v>
      </c>
      <c r="AF13" s="26" t="str">
        <f t="shared" si="9"/>
        <v/>
      </c>
      <c r="AG13" s="9">
        <v>0</v>
      </c>
      <c r="AH13" s="9">
        <v>0</v>
      </c>
      <c r="AI13" s="26" t="str">
        <f t="shared" si="10"/>
        <v/>
      </c>
      <c r="AJ13" s="9">
        <v>0</v>
      </c>
      <c r="AK13" s="9">
        <v>0</v>
      </c>
      <c r="AL13" s="26" t="str">
        <f t="shared" si="11"/>
        <v/>
      </c>
      <c r="AM13" s="9">
        <v>0</v>
      </c>
      <c r="AN13" s="9">
        <v>0</v>
      </c>
      <c r="AO13" s="26" t="str">
        <f t="shared" si="12"/>
        <v/>
      </c>
      <c r="AP13" s="9">
        <v>0</v>
      </c>
      <c r="AQ13" s="9">
        <v>0</v>
      </c>
      <c r="AR13" s="26" t="str">
        <f t="shared" si="13"/>
        <v/>
      </c>
      <c r="AS13" s="29">
        <f t="shared" si="14"/>
        <v>0</v>
      </c>
      <c r="AT13" s="29">
        <f t="shared" si="15"/>
        <v>0</v>
      </c>
    </row>
    <row r="14" spans="1:47" x14ac:dyDescent="0.25">
      <c r="A14" s="7">
        <v>5290</v>
      </c>
      <c r="B14" s="8" t="s">
        <v>13</v>
      </c>
      <c r="C14" s="9">
        <v>0</v>
      </c>
      <c r="D14" s="9">
        <v>0</v>
      </c>
      <c r="E14" s="26" t="str">
        <f t="shared" si="0"/>
        <v/>
      </c>
      <c r="F14" s="9">
        <v>0</v>
      </c>
      <c r="G14" s="9">
        <v>0</v>
      </c>
      <c r="H14" s="26" t="str">
        <f t="shared" si="1"/>
        <v/>
      </c>
      <c r="I14" s="9">
        <v>0</v>
      </c>
      <c r="J14" s="9">
        <v>0</v>
      </c>
      <c r="K14" s="26" t="str">
        <f t="shared" si="2"/>
        <v/>
      </c>
      <c r="L14" s="9">
        <v>0</v>
      </c>
      <c r="M14" s="9">
        <v>0</v>
      </c>
      <c r="N14" s="26" t="str">
        <f t="shared" si="3"/>
        <v/>
      </c>
      <c r="O14" s="9">
        <v>0</v>
      </c>
      <c r="P14" s="9">
        <v>0</v>
      </c>
      <c r="Q14" s="26" t="str">
        <f t="shared" si="4"/>
        <v/>
      </c>
      <c r="R14" s="9">
        <v>0</v>
      </c>
      <c r="S14" s="9">
        <v>0</v>
      </c>
      <c r="T14" s="26" t="str">
        <f t="shared" si="5"/>
        <v/>
      </c>
      <c r="U14" s="9">
        <v>0</v>
      </c>
      <c r="V14" s="9">
        <v>0</v>
      </c>
      <c r="W14" s="9" t="str">
        <f t="shared" si="6"/>
        <v/>
      </c>
      <c r="X14" s="9">
        <v>0</v>
      </c>
      <c r="Y14" s="9">
        <v>0</v>
      </c>
      <c r="Z14" s="26" t="str">
        <f t="shared" si="7"/>
        <v/>
      </c>
      <c r="AA14" s="9">
        <v>0</v>
      </c>
      <c r="AB14" s="9">
        <v>0</v>
      </c>
      <c r="AC14" s="26" t="str">
        <f t="shared" si="8"/>
        <v/>
      </c>
      <c r="AD14" s="9">
        <v>0</v>
      </c>
      <c r="AE14" s="9">
        <v>0</v>
      </c>
      <c r="AF14" s="26" t="str">
        <f t="shared" si="9"/>
        <v/>
      </c>
      <c r="AG14" s="9">
        <v>0</v>
      </c>
      <c r="AH14" s="9">
        <v>0</v>
      </c>
      <c r="AI14" s="26" t="str">
        <f t="shared" si="10"/>
        <v/>
      </c>
      <c r="AJ14" s="9">
        <v>0</v>
      </c>
      <c r="AK14" s="9">
        <v>0</v>
      </c>
      <c r="AL14" s="26" t="str">
        <f t="shared" si="11"/>
        <v/>
      </c>
      <c r="AM14" s="9">
        <v>0</v>
      </c>
      <c r="AN14" s="9">
        <v>0</v>
      </c>
      <c r="AO14" s="26" t="str">
        <f t="shared" si="12"/>
        <v/>
      </c>
      <c r="AP14" s="9">
        <v>0</v>
      </c>
      <c r="AQ14" s="9">
        <v>0</v>
      </c>
      <c r="AR14" s="26" t="str">
        <f t="shared" si="13"/>
        <v/>
      </c>
      <c r="AS14" s="29">
        <f t="shared" si="14"/>
        <v>0</v>
      </c>
      <c r="AT14" s="29">
        <f t="shared" si="15"/>
        <v>0</v>
      </c>
    </row>
    <row r="15" spans="1:47" ht="18.75" x14ac:dyDescent="0.3">
      <c r="A15" s="4">
        <v>53</v>
      </c>
      <c r="B15" s="5" t="s">
        <v>14</v>
      </c>
      <c r="C15" s="6">
        <v>0</v>
      </c>
      <c r="D15" s="6">
        <v>0</v>
      </c>
      <c r="E15" s="25" t="str">
        <f t="shared" si="0"/>
        <v/>
      </c>
      <c r="F15" s="6">
        <v>0</v>
      </c>
      <c r="G15" s="6">
        <v>0</v>
      </c>
      <c r="H15" s="25" t="str">
        <f t="shared" si="1"/>
        <v/>
      </c>
      <c r="I15" s="6">
        <v>0</v>
      </c>
      <c r="J15" s="6">
        <v>0</v>
      </c>
      <c r="K15" s="25" t="str">
        <f t="shared" si="2"/>
        <v/>
      </c>
      <c r="L15" s="6">
        <v>0</v>
      </c>
      <c r="M15" s="6">
        <v>0</v>
      </c>
      <c r="N15" s="25" t="str">
        <f t="shared" si="3"/>
        <v/>
      </c>
      <c r="O15" s="6">
        <v>0</v>
      </c>
      <c r="P15" s="6">
        <v>0</v>
      </c>
      <c r="Q15" s="25" t="str">
        <f t="shared" si="4"/>
        <v/>
      </c>
      <c r="R15" s="6">
        <v>0</v>
      </c>
      <c r="S15" s="6">
        <v>0</v>
      </c>
      <c r="T15" s="25" t="str">
        <f t="shared" si="5"/>
        <v/>
      </c>
      <c r="U15" s="6">
        <v>0</v>
      </c>
      <c r="V15" s="6">
        <v>0</v>
      </c>
      <c r="W15" s="6" t="str">
        <f t="shared" si="6"/>
        <v/>
      </c>
      <c r="X15" s="6">
        <v>0</v>
      </c>
      <c r="Y15" s="6">
        <v>0</v>
      </c>
      <c r="Z15" s="25" t="str">
        <f t="shared" si="7"/>
        <v/>
      </c>
      <c r="AA15" s="6">
        <v>0</v>
      </c>
      <c r="AB15" s="6">
        <v>0</v>
      </c>
      <c r="AC15" s="25" t="str">
        <f t="shared" si="8"/>
        <v/>
      </c>
      <c r="AD15" s="6">
        <v>0</v>
      </c>
      <c r="AE15" s="6">
        <v>0</v>
      </c>
      <c r="AF15" s="25" t="str">
        <f t="shared" si="9"/>
        <v/>
      </c>
      <c r="AG15" s="6">
        <v>0</v>
      </c>
      <c r="AH15" s="6">
        <v>0</v>
      </c>
      <c r="AI15" s="25" t="str">
        <f t="shared" si="10"/>
        <v/>
      </c>
      <c r="AJ15" s="6">
        <v>0</v>
      </c>
      <c r="AK15" s="6">
        <v>0</v>
      </c>
      <c r="AL15" s="25" t="str">
        <f t="shared" si="11"/>
        <v/>
      </c>
      <c r="AM15" s="6">
        <v>0</v>
      </c>
      <c r="AN15" s="6">
        <v>0</v>
      </c>
      <c r="AO15" s="25" t="str">
        <f t="shared" si="12"/>
        <v/>
      </c>
      <c r="AP15" s="6">
        <v>0</v>
      </c>
      <c r="AQ15" s="6">
        <v>0</v>
      </c>
      <c r="AR15" s="25" t="str">
        <f t="shared" si="13"/>
        <v/>
      </c>
      <c r="AS15" s="29">
        <f t="shared" si="14"/>
        <v>0</v>
      </c>
      <c r="AT15" s="29">
        <f t="shared" si="15"/>
        <v>0</v>
      </c>
    </row>
    <row r="16" spans="1:47" x14ac:dyDescent="0.25">
      <c r="A16" s="7">
        <v>5304</v>
      </c>
      <c r="B16" s="8" t="s">
        <v>15</v>
      </c>
      <c r="C16" s="9">
        <v>0</v>
      </c>
      <c r="D16" s="9">
        <v>0</v>
      </c>
      <c r="E16" s="26" t="str">
        <f t="shared" si="0"/>
        <v/>
      </c>
      <c r="F16" s="9">
        <v>0</v>
      </c>
      <c r="G16" s="9">
        <v>0</v>
      </c>
      <c r="H16" s="26" t="str">
        <f t="shared" si="1"/>
        <v/>
      </c>
      <c r="I16" s="9">
        <v>0</v>
      </c>
      <c r="J16" s="9">
        <v>0</v>
      </c>
      <c r="K16" s="26" t="str">
        <f t="shared" si="2"/>
        <v/>
      </c>
      <c r="L16" s="9">
        <v>0</v>
      </c>
      <c r="M16" s="9">
        <v>0</v>
      </c>
      <c r="N16" s="26" t="str">
        <f t="shared" si="3"/>
        <v/>
      </c>
      <c r="O16" s="9">
        <v>0</v>
      </c>
      <c r="P16" s="9">
        <v>0</v>
      </c>
      <c r="Q16" s="26" t="str">
        <f t="shared" si="4"/>
        <v/>
      </c>
      <c r="R16" s="9">
        <v>0</v>
      </c>
      <c r="S16" s="9">
        <v>0</v>
      </c>
      <c r="T16" s="26" t="str">
        <f t="shared" si="5"/>
        <v/>
      </c>
      <c r="U16" s="9">
        <v>0</v>
      </c>
      <c r="V16" s="9">
        <v>0</v>
      </c>
      <c r="W16" s="9" t="str">
        <f t="shared" si="6"/>
        <v/>
      </c>
      <c r="X16" s="9">
        <v>0</v>
      </c>
      <c r="Y16" s="9">
        <v>0</v>
      </c>
      <c r="Z16" s="26" t="str">
        <f t="shared" si="7"/>
        <v/>
      </c>
      <c r="AA16" s="9">
        <v>0</v>
      </c>
      <c r="AB16" s="9">
        <v>0</v>
      </c>
      <c r="AC16" s="26" t="str">
        <f t="shared" si="8"/>
        <v/>
      </c>
      <c r="AD16" s="9">
        <v>0</v>
      </c>
      <c r="AE16" s="9">
        <v>0</v>
      </c>
      <c r="AF16" s="26" t="str">
        <f t="shared" si="9"/>
        <v/>
      </c>
      <c r="AG16" s="9">
        <v>0</v>
      </c>
      <c r="AH16" s="9">
        <v>0</v>
      </c>
      <c r="AI16" s="26" t="str">
        <f t="shared" si="10"/>
        <v/>
      </c>
      <c r="AJ16" s="9">
        <v>0</v>
      </c>
      <c r="AK16" s="9">
        <v>0</v>
      </c>
      <c r="AL16" s="26" t="str">
        <f t="shared" si="11"/>
        <v/>
      </c>
      <c r="AM16" s="9">
        <v>0</v>
      </c>
      <c r="AN16" s="9">
        <v>0</v>
      </c>
      <c r="AO16" s="26" t="str">
        <f t="shared" si="12"/>
        <v/>
      </c>
      <c r="AP16" s="9">
        <v>0</v>
      </c>
      <c r="AQ16" s="9">
        <v>0</v>
      </c>
      <c r="AR16" s="26" t="str">
        <f t="shared" si="13"/>
        <v/>
      </c>
      <c r="AS16" s="29">
        <f t="shared" si="14"/>
        <v>0</v>
      </c>
      <c r="AT16" s="29">
        <f t="shared" si="15"/>
        <v>0</v>
      </c>
    </row>
    <row r="17" spans="1:47" ht="18.75" x14ac:dyDescent="0.3">
      <c r="A17" s="4">
        <v>54</v>
      </c>
      <c r="B17" s="5" t="s">
        <v>16</v>
      </c>
      <c r="C17" s="6">
        <v>0</v>
      </c>
      <c r="D17" s="6">
        <v>0</v>
      </c>
      <c r="E17" s="25" t="str">
        <f t="shared" si="0"/>
        <v/>
      </c>
      <c r="F17" s="6">
        <v>0</v>
      </c>
      <c r="G17" s="6">
        <v>0</v>
      </c>
      <c r="H17" s="25" t="str">
        <f t="shared" si="1"/>
        <v/>
      </c>
      <c r="I17" s="6">
        <v>0</v>
      </c>
      <c r="J17" s="6">
        <v>0</v>
      </c>
      <c r="K17" s="25" t="str">
        <f t="shared" si="2"/>
        <v/>
      </c>
      <c r="L17" s="6">
        <v>0</v>
      </c>
      <c r="M17" s="6">
        <v>0</v>
      </c>
      <c r="N17" s="25" t="str">
        <f t="shared" si="3"/>
        <v/>
      </c>
      <c r="O17" s="6">
        <v>0</v>
      </c>
      <c r="P17" s="6">
        <v>0</v>
      </c>
      <c r="Q17" s="25" t="str">
        <f t="shared" si="4"/>
        <v/>
      </c>
      <c r="R17" s="6">
        <v>0</v>
      </c>
      <c r="S17" s="6">
        <v>0</v>
      </c>
      <c r="T17" s="25" t="str">
        <f t="shared" si="5"/>
        <v/>
      </c>
      <c r="U17" s="6">
        <v>0</v>
      </c>
      <c r="V17" s="6">
        <v>0</v>
      </c>
      <c r="W17" s="6" t="str">
        <f t="shared" si="6"/>
        <v/>
      </c>
      <c r="X17" s="6">
        <v>0</v>
      </c>
      <c r="Y17" s="6">
        <v>0</v>
      </c>
      <c r="Z17" s="25" t="str">
        <f t="shared" si="7"/>
        <v/>
      </c>
      <c r="AA17" s="6">
        <v>0</v>
      </c>
      <c r="AB17" s="6">
        <v>0</v>
      </c>
      <c r="AC17" s="25" t="str">
        <f t="shared" si="8"/>
        <v/>
      </c>
      <c r="AD17" s="6">
        <v>156000</v>
      </c>
      <c r="AE17" s="6">
        <v>304599.71000000002</v>
      </c>
      <c r="AF17" s="25">
        <f t="shared" si="9"/>
        <v>1.9525622435897436</v>
      </c>
      <c r="AG17" s="6">
        <v>0</v>
      </c>
      <c r="AH17" s="6">
        <v>0</v>
      </c>
      <c r="AI17" s="25" t="str">
        <f t="shared" si="10"/>
        <v/>
      </c>
      <c r="AJ17" s="6">
        <v>0</v>
      </c>
      <c r="AK17" s="6">
        <v>0</v>
      </c>
      <c r="AL17" s="25" t="str">
        <f t="shared" si="11"/>
        <v/>
      </c>
      <c r="AM17" s="6">
        <v>0</v>
      </c>
      <c r="AN17" s="6">
        <v>0</v>
      </c>
      <c r="AO17" s="25" t="str">
        <f t="shared" si="12"/>
        <v/>
      </c>
      <c r="AP17" s="6">
        <v>0</v>
      </c>
      <c r="AQ17" s="6">
        <v>0</v>
      </c>
      <c r="AR17" s="25" t="str">
        <f t="shared" si="13"/>
        <v/>
      </c>
      <c r="AS17" s="29">
        <f t="shared" si="14"/>
        <v>156000</v>
      </c>
      <c r="AT17" s="29">
        <f t="shared" si="15"/>
        <v>304599.71000000002</v>
      </c>
    </row>
    <row r="18" spans="1:47" x14ac:dyDescent="0.25">
      <c r="A18" s="7">
        <v>5404</v>
      </c>
      <c r="B18" s="8" t="s">
        <v>17</v>
      </c>
      <c r="C18" s="9">
        <v>0</v>
      </c>
      <c r="D18" s="9">
        <v>0</v>
      </c>
      <c r="E18" s="26" t="str">
        <f t="shared" si="0"/>
        <v/>
      </c>
      <c r="F18" s="9">
        <v>0</v>
      </c>
      <c r="G18" s="9">
        <v>0</v>
      </c>
      <c r="H18" s="26" t="str">
        <f t="shared" si="1"/>
        <v/>
      </c>
      <c r="I18" s="9">
        <v>0</v>
      </c>
      <c r="J18" s="9">
        <v>0</v>
      </c>
      <c r="K18" s="26" t="str">
        <f t="shared" si="2"/>
        <v/>
      </c>
      <c r="L18" s="9">
        <v>0</v>
      </c>
      <c r="M18" s="9">
        <v>0</v>
      </c>
      <c r="N18" s="26" t="str">
        <f t="shared" si="3"/>
        <v/>
      </c>
      <c r="O18" s="9">
        <v>0</v>
      </c>
      <c r="P18" s="9">
        <v>0</v>
      </c>
      <c r="Q18" s="26" t="str">
        <f t="shared" si="4"/>
        <v/>
      </c>
      <c r="R18" s="9">
        <v>0</v>
      </c>
      <c r="S18" s="9">
        <v>0</v>
      </c>
      <c r="T18" s="26" t="str">
        <f t="shared" si="5"/>
        <v/>
      </c>
      <c r="U18" s="9">
        <v>0</v>
      </c>
      <c r="V18" s="9">
        <v>0</v>
      </c>
      <c r="W18" s="9" t="str">
        <f t="shared" si="6"/>
        <v/>
      </c>
      <c r="X18" s="9">
        <v>0</v>
      </c>
      <c r="Y18" s="9">
        <v>0</v>
      </c>
      <c r="Z18" s="26" t="str">
        <f t="shared" si="7"/>
        <v/>
      </c>
      <c r="AA18" s="9">
        <v>0</v>
      </c>
      <c r="AB18" s="9">
        <v>0</v>
      </c>
      <c r="AC18" s="26" t="str">
        <f t="shared" si="8"/>
        <v/>
      </c>
      <c r="AD18" s="9">
        <v>0</v>
      </c>
      <c r="AE18" s="9">
        <v>0</v>
      </c>
      <c r="AF18" s="26" t="str">
        <f t="shared" si="9"/>
        <v/>
      </c>
      <c r="AG18" s="9">
        <v>0</v>
      </c>
      <c r="AH18" s="9">
        <v>0</v>
      </c>
      <c r="AI18" s="26" t="str">
        <f t="shared" si="10"/>
        <v/>
      </c>
      <c r="AJ18" s="9">
        <v>0</v>
      </c>
      <c r="AK18" s="9">
        <v>0</v>
      </c>
      <c r="AL18" s="26" t="str">
        <f t="shared" si="11"/>
        <v/>
      </c>
      <c r="AM18" s="9">
        <v>0</v>
      </c>
      <c r="AN18" s="9">
        <v>0</v>
      </c>
      <c r="AO18" s="26" t="str">
        <f t="shared" si="12"/>
        <v/>
      </c>
      <c r="AP18" s="9">
        <v>0</v>
      </c>
      <c r="AQ18" s="9">
        <v>0</v>
      </c>
      <c r="AR18" s="26" t="str">
        <f t="shared" si="13"/>
        <v/>
      </c>
      <c r="AS18" s="29">
        <f t="shared" si="14"/>
        <v>0</v>
      </c>
      <c r="AT18" s="29">
        <f t="shared" si="15"/>
        <v>0</v>
      </c>
    </row>
    <row r="19" spans="1:47" x14ac:dyDescent="0.25">
      <c r="A19" s="7">
        <v>5405</v>
      </c>
      <c r="B19" s="8" t="s">
        <v>18</v>
      </c>
      <c r="C19" s="9">
        <v>0</v>
      </c>
      <c r="D19" s="9">
        <v>0</v>
      </c>
      <c r="E19" s="26" t="str">
        <f t="shared" si="0"/>
        <v/>
      </c>
      <c r="F19" s="9">
        <v>0</v>
      </c>
      <c r="G19" s="9">
        <v>0</v>
      </c>
      <c r="H19" s="26" t="str">
        <f t="shared" si="1"/>
        <v/>
      </c>
      <c r="I19" s="9">
        <v>0</v>
      </c>
      <c r="J19" s="9">
        <v>0</v>
      </c>
      <c r="K19" s="26" t="str">
        <f t="shared" si="2"/>
        <v/>
      </c>
      <c r="L19" s="9">
        <v>0</v>
      </c>
      <c r="M19" s="9">
        <v>0</v>
      </c>
      <c r="N19" s="26" t="str">
        <f t="shared" si="3"/>
        <v/>
      </c>
      <c r="O19" s="9">
        <v>0</v>
      </c>
      <c r="P19" s="9">
        <v>0</v>
      </c>
      <c r="Q19" s="26" t="str">
        <f t="shared" si="4"/>
        <v/>
      </c>
      <c r="R19" s="9">
        <v>0</v>
      </c>
      <c r="S19" s="9">
        <v>0</v>
      </c>
      <c r="T19" s="26" t="str">
        <f t="shared" si="5"/>
        <v/>
      </c>
      <c r="U19" s="9">
        <v>0</v>
      </c>
      <c r="V19" s="9">
        <v>0</v>
      </c>
      <c r="W19" s="9" t="str">
        <f t="shared" si="6"/>
        <v/>
      </c>
      <c r="X19" s="9">
        <v>0</v>
      </c>
      <c r="Y19" s="9">
        <v>0</v>
      </c>
      <c r="Z19" s="26" t="str">
        <f t="shared" si="7"/>
        <v/>
      </c>
      <c r="AA19" s="9">
        <v>0</v>
      </c>
      <c r="AB19" s="9">
        <v>0</v>
      </c>
      <c r="AC19" s="26" t="str">
        <f t="shared" si="8"/>
        <v/>
      </c>
      <c r="AD19" s="9">
        <v>156000</v>
      </c>
      <c r="AE19" s="9">
        <v>304599.71000000002</v>
      </c>
      <c r="AF19" s="26">
        <f t="shared" si="9"/>
        <v>1.9525622435897436</v>
      </c>
      <c r="AG19" s="9">
        <v>0</v>
      </c>
      <c r="AH19" s="9">
        <v>0</v>
      </c>
      <c r="AI19" s="26" t="str">
        <f t="shared" si="10"/>
        <v/>
      </c>
      <c r="AJ19" s="9">
        <v>0</v>
      </c>
      <c r="AK19" s="9">
        <v>0</v>
      </c>
      <c r="AL19" s="26" t="str">
        <f t="shared" si="11"/>
        <v/>
      </c>
      <c r="AM19" s="9">
        <v>0</v>
      </c>
      <c r="AN19" s="9">
        <v>0</v>
      </c>
      <c r="AO19" s="26" t="str">
        <f t="shared" si="12"/>
        <v/>
      </c>
      <c r="AP19" s="9">
        <v>0</v>
      </c>
      <c r="AQ19" s="9">
        <v>0</v>
      </c>
      <c r="AR19" s="26" t="str">
        <f t="shared" si="13"/>
        <v/>
      </c>
      <c r="AS19" s="29">
        <f t="shared" si="14"/>
        <v>156000</v>
      </c>
      <c r="AT19" s="29">
        <f t="shared" si="15"/>
        <v>304599.71000000002</v>
      </c>
    </row>
    <row r="20" spans="1:47" ht="18.75" x14ac:dyDescent="0.3">
      <c r="A20" s="4">
        <v>56</v>
      </c>
      <c r="B20" s="5" t="s">
        <v>19</v>
      </c>
      <c r="C20" s="10">
        <v>0</v>
      </c>
      <c r="D20" s="6">
        <v>0</v>
      </c>
      <c r="E20" s="25" t="str">
        <f t="shared" si="0"/>
        <v/>
      </c>
      <c r="F20" s="10">
        <v>0</v>
      </c>
      <c r="G20" s="6">
        <v>0</v>
      </c>
      <c r="H20" s="25" t="str">
        <f t="shared" si="1"/>
        <v/>
      </c>
      <c r="I20" s="10">
        <v>0</v>
      </c>
      <c r="J20" s="6">
        <v>0</v>
      </c>
      <c r="K20" s="25" t="str">
        <f t="shared" si="2"/>
        <v/>
      </c>
      <c r="L20" s="10">
        <v>0</v>
      </c>
      <c r="M20" s="6">
        <v>51054.879999999997</v>
      </c>
      <c r="N20" s="25" t="str">
        <f t="shared" si="3"/>
        <v/>
      </c>
      <c r="O20" s="10">
        <v>0</v>
      </c>
      <c r="P20" s="6">
        <v>385</v>
      </c>
      <c r="Q20" s="25" t="str">
        <f t="shared" si="4"/>
        <v/>
      </c>
      <c r="R20" s="10">
        <v>0</v>
      </c>
      <c r="S20" s="6">
        <v>4252.5200000000004</v>
      </c>
      <c r="T20" s="25" t="str">
        <f t="shared" si="5"/>
        <v/>
      </c>
      <c r="U20" s="10">
        <v>0</v>
      </c>
      <c r="V20" s="6">
        <v>0</v>
      </c>
      <c r="W20" s="6" t="str">
        <f t="shared" si="6"/>
        <v/>
      </c>
      <c r="X20" s="10">
        <v>0</v>
      </c>
      <c r="Y20" s="6">
        <v>0</v>
      </c>
      <c r="Z20" s="25" t="str">
        <f t="shared" si="7"/>
        <v/>
      </c>
      <c r="AA20" s="10">
        <v>0</v>
      </c>
      <c r="AB20" s="6">
        <v>73242.89</v>
      </c>
      <c r="AC20" s="25" t="str">
        <f t="shared" si="8"/>
        <v/>
      </c>
      <c r="AD20" s="10">
        <v>120000</v>
      </c>
      <c r="AE20" s="6">
        <v>188803.36999999997</v>
      </c>
      <c r="AF20" s="25">
        <f t="shared" si="9"/>
        <v>1.5733614166666663</v>
      </c>
      <c r="AG20" s="10">
        <v>0</v>
      </c>
      <c r="AH20" s="6">
        <v>117050.95999999999</v>
      </c>
      <c r="AI20" s="25" t="str">
        <f t="shared" si="10"/>
        <v/>
      </c>
      <c r="AJ20" s="10">
        <v>0</v>
      </c>
      <c r="AK20" s="6">
        <v>56000</v>
      </c>
      <c r="AL20" s="25" t="str">
        <f t="shared" si="11"/>
        <v/>
      </c>
      <c r="AM20" s="10">
        <v>0</v>
      </c>
      <c r="AN20" s="6">
        <v>7080.01</v>
      </c>
      <c r="AO20" s="25" t="str">
        <f t="shared" si="12"/>
        <v/>
      </c>
      <c r="AP20" s="10">
        <v>0</v>
      </c>
      <c r="AQ20" s="6">
        <v>0</v>
      </c>
      <c r="AR20" s="25" t="str">
        <f t="shared" si="13"/>
        <v/>
      </c>
      <c r="AS20" s="29">
        <f t="shared" si="14"/>
        <v>120000</v>
      </c>
      <c r="AT20" s="29">
        <f t="shared" si="15"/>
        <v>497869.63</v>
      </c>
    </row>
    <row r="21" spans="1:47" x14ac:dyDescent="0.25">
      <c r="A21" s="7">
        <v>5601</v>
      </c>
      <c r="B21" s="8" t="s">
        <v>20</v>
      </c>
      <c r="C21" s="9">
        <v>0</v>
      </c>
      <c r="D21" s="9">
        <v>0</v>
      </c>
      <c r="E21" s="26" t="str">
        <f t="shared" si="0"/>
        <v/>
      </c>
      <c r="F21" s="9">
        <v>0</v>
      </c>
      <c r="G21" s="9">
        <v>0</v>
      </c>
      <c r="H21" s="26" t="str">
        <f t="shared" si="1"/>
        <v/>
      </c>
      <c r="I21" s="9">
        <v>0</v>
      </c>
      <c r="J21" s="9">
        <v>0</v>
      </c>
      <c r="K21" s="26" t="str">
        <f t="shared" si="2"/>
        <v/>
      </c>
      <c r="L21" s="9">
        <v>0</v>
      </c>
      <c r="M21" s="9">
        <v>0</v>
      </c>
      <c r="N21" s="26" t="str">
        <f t="shared" si="3"/>
        <v/>
      </c>
      <c r="O21" s="9">
        <v>0</v>
      </c>
      <c r="P21" s="9">
        <v>0</v>
      </c>
      <c r="Q21" s="26" t="str">
        <f t="shared" si="4"/>
        <v/>
      </c>
      <c r="R21" s="9">
        <v>0</v>
      </c>
      <c r="S21" s="9">
        <v>0</v>
      </c>
      <c r="T21" s="26" t="str">
        <f t="shared" si="5"/>
        <v/>
      </c>
      <c r="U21" s="9">
        <v>0</v>
      </c>
      <c r="V21" s="9">
        <v>0</v>
      </c>
      <c r="W21" s="9" t="str">
        <f t="shared" si="6"/>
        <v/>
      </c>
      <c r="X21" s="9">
        <v>0</v>
      </c>
      <c r="Y21" s="9">
        <v>0</v>
      </c>
      <c r="Z21" s="26" t="str">
        <f t="shared" si="7"/>
        <v/>
      </c>
      <c r="AA21" s="9">
        <v>0</v>
      </c>
      <c r="AB21" s="9">
        <v>0</v>
      </c>
      <c r="AC21" s="26" t="str">
        <f t="shared" si="8"/>
        <v/>
      </c>
      <c r="AD21" s="9">
        <v>0</v>
      </c>
      <c r="AE21" s="9">
        <v>0</v>
      </c>
      <c r="AF21" s="26" t="str">
        <f t="shared" si="9"/>
        <v/>
      </c>
      <c r="AG21" s="9">
        <v>0</v>
      </c>
      <c r="AH21" s="9">
        <v>1248.8</v>
      </c>
      <c r="AI21" s="26" t="str">
        <f t="shared" si="10"/>
        <v/>
      </c>
      <c r="AJ21" s="9">
        <v>0</v>
      </c>
      <c r="AK21" s="9">
        <v>0</v>
      </c>
      <c r="AL21" s="26" t="str">
        <f t="shared" si="11"/>
        <v/>
      </c>
      <c r="AM21" s="9">
        <v>0</v>
      </c>
      <c r="AN21" s="9">
        <v>0</v>
      </c>
      <c r="AO21" s="26" t="str">
        <f t="shared" si="12"/>
        <v/>
      </c>
      <c r="AP21" s="9">
        <v>0</v>
      </c>
      <c r="AQ21" s="9">
        <v>0</v>
      </c>
      <c r="AR21" s="26" t="str">
        <f t="shared" si="13"/>
        <v/>
      </c>
      <c r="AS21" s="29">
        <f t="shared" si="14"/>
        <v>0</v>
      </c>
      <c r="AT21" s="29">
        <f t="shared" si="15"/>
        <v>1248.8</v>
      </c>
    </row>
    <row r="22" spans="1:47" x14ac:dyDescent="0.25">
      <c r="A22" s="7">
        <v>5604</v>
      </c>
      <c r="B22" s="8" t="s">
        <v>21</v>
      </c>
      <c r="C22" s="9">
        <v>0</v>
      </c>
      <c r="D22" s="9">
        <v>0</v>
      </c>
      <c r="E22" s="26" t="str">
        <f t="shared" si="0"/>
        <v/>
      </c>
      <c r="F22" s="9">
        <v>0</v>
      </c>
      <c r="G22" s="9">
        <v>0</v>
      </c>
      <c r="H22" s="26" t="str">
        <f t="shared" si="1"/>
        <v/>
      </c>
      <c r="I22" s="9">
        <v>0</v>
      </c>
      <c r="J22" s="9">
        <v>0</v>
      </c>
      <c r="K22" s="26" t="str">
        <f t="shared" si="2"/>
        <v/>
      </c>
      <c r="L22" s="9">
        <v>0</v>
      </c>
      <c r="M22" s="9">
        <v>51054.879999999997</v>
      </c>
      <c r="N22" s="26" t="str">
        <f t="shared" si="3"/>
        <v/>
      </c>
      <c r="O22" s="9">
        <v>0</v>
      </c>
      <c r="P22" s="9">
        <v>385</v>
      </c>
      <c r="Q22" s="26" t="str">
        <f t="shared" si="4"/>
        <v/>
      </c>
      <c r="R22" s="9">
        <v>0</v>
      </c>
      <c r="S22" s="9">
        <v>3149.14</v>
      </c>
      <c r="T22" s="26" t="str">
        <f t="shared" si="5"/>
        <v/>
      </c>
      <c r="U22" s="9">
        <v>0</v>
      </c>
      <c r="V22" s="9">
        <v>0</v>
      </c>
      <c r="W22" s="9" t="str">
        <f t="shared" si="6"/>
        <v/>
      </c>
      <c r="X22" s="9">
        <v>0</v>
      </c>
      <c r="Y22" s="9">
        <v>0</v>
      </c>
      <c r="Z22" s="26" t="str">
        <f t="shared" si="7"/>
        <v/>
      </c>
      <c r="AA22" s="9">
        <v>0</v>
      </c>
      <c r="AB22" s="9">
        <v>73242.89</v>
      </c>
      <c r="AC22" s="26" t="str">
        <f t="shared" si="8"/>
        <v/>
      </c>
      <c r="AD22" s="9">
        <v>0</v>
      </c>
      <c r="AE22" s="9">
        <v>178721.96999999997</v>
      </c>
      <c r="AF22" s="26" t="str">
        <f t="shared" si="9"/>
        <v/>
      </c>
      <c r="AG22" s="9">
        <v>0</v>
      </c>
      <c r="AH22" s="9">
        <v>115382.74999999999</v>
      </c>
      <c r="AI22" s="26" t="str">
        <f t="shared" si="10"/>
        <v/>
      </c>
      <c r="AJ22" s="9">
        <v>0</v>
      </c>
      <c r="AK22" s="9">
        <v>56000</v>
      </c>
      <c r="AL22" s="26" t="str">
        <f t="shared" si="11"/>
        <v/>
      </c>
      <c r="AM22" s="9">
        <v>0</v>
      </c>
      <c r="AN22" s="9">
        <v>7080.01</v>
      </c>
      <c r="AO22" s="26" t="str">
        <f t="shared" si="12"/>
        <v/>
      </c>
      <c r="AP22" s="9">
        <v>0</v>
      </c>
      <c r="AQ22" s="9">
        <v>0</v>
      </c>
      <c r="AR22" s="26" t="str">
        <f t="shared" si="13"/>
        <v/>
      </c>
      <c r="AS22" s="29">
        <f t="shared" si="14"/>
        <v>0</v>
      </c>
      <c r="AT22" s="29">
        <f t="shared" si="15"/>
        <v>485016.64</v>
      </c>
    </row>
    <row r="23" spans="1:47" ht="15.75" thickBot="1" x14ac:dyDescent="0.3">
      <c r="A23" s="7">
        <v>5690</v>
      </c>
      <c r="B23" s="8" t="s">
        <v>10</v>
      </c>
      <c r="C23" s="9">
        <v>0</v>
      </c>
      <c r="D23" s="9">
        <v>0</v>
      </c>
      <c r="E23" s="26" t="str">
        <f t="shared" si="0"/>
        <v/>
      </c>
      <c r="F23" s="9">
        <v>0</v>
      </c>
      <c r="G23" s="9">
        <v>0</v>
      </c>
      <c r="H23" s="26" t="str">
        <f t="shared" si="1"/>
        <v/>
      </c>
      <c r="I23" s="9">
        <v>0</v>
      </c>
      <c r="J23" s="9">
        <v>0</v>
      </c>
      <c r="K23" s="26" t="str">
        <f t="shared" si="2"/>
        <v/>
      </c>
      <c r="L23" s="9">
        <v>0</v>
      </c>
      <c r="M23" s="9">
        <v>0</v>
      </c>
      <c r="N23" s="26" t="str">
        <f t="shared" si="3"/>
        <v/>
      </c>
      <c r="O23" s="9">
        <v>0</v>
      </c>
      <c r="P23" s="9">
        <v>0</v>
      </c>
      <c r="Q23" s="26" t="str">
        <f t="shared" si="4"/>
        <v/>
      </c>
      <c r="R23" s="9">
        <v>0</v>
      </c>
      <c r="S23" s="9">
        <v>1103.3800000000001</v>
      </c>
      <c r="T23" s="26" t="str">
        <f t="shared" si="5"/>
        <v/>
      </c>
      <c r="U23" s="9">
        <v>0</v>
      </c>
      <c r="V23" s="9">
        <v>0</v>
      </c>
      <c r="W23" s="9" t="str">
        <f t="shared" si="6"/>
        <v/>
      </c>
      <c r="X23" s="9">
        <v>0</v>
      </c>
      <c r="Y23" s="9">
        <v>0</v>
      </c>
      <c r="Z23" s="26" t="str">
        <f t="shared" si="7"/>
        <v/>
      </c>
      <c r="AA23" s="9">
        <v>0</v>
      </c>
      <c r="AB23" s="9">
        <v>0</v>
      </c>
      <c r="AC23" s="26" t="str">
        <f t="shared" si="8"/>
        <v/>
      </c>
      <c r="AD23" s="9">
        <v>0</v>
      </c>
      <c r="AE23" s="9">
        <v>10081.399999999996</v>
      </c>
      <c r="AF23" s="26" t="str">
        <f t="shared" si="9"/>
        <v/>
      </c>
      <c r="AG23" s="9">
        <v>0</v>
      </c>
      <c r="AH23" s="9">
        <v>419.40999999999997</v>
      </c>
      <c r="AI23" s="26" t="str">
        <f t="shared" si="10"/>
        <v/>
      </c>
      <c r="AJ23" s="9">
        <v>0</v>
      </c>
      <c r="AK23" s="9">
        <v>0</v>
      </c>
      <c r="AL23" s="26" t="str">
        <f t="shared" si="11"/>
        <v/>
      </c>
      <c r="AM23" s="9">
        <v>0</v>
      </c>
      <c r="AN23" s="9">
        <v>0</v>
      </c>
      <c r="AO23" s="26" t="str">
        <f t="shared" si="12"/>
        <v/>
      </c>
      <c r="AP23" s="9">
        <v>0</v>
      </c>
      <c r="AQ23" s="9">
        <v>0</v>
      </c>
      <c r="AR23" s="26" t="str">
        <f t="shared" si="13"/>
        <v/>
      </c>
      <c r="AS23" s="29">
        <f t="shared" si="14"/>
        <v>0</v>
      </c>
      <c r="AT23" s="29">
        <f t="shared" si="15"/>
        <v>11604.189999999995</v>
      </c>
    </row>
    <row r="24" spans="1:47" ht="24" thickBot="1" x14ac:dyDescent="0.4">
      <c r="A24" s="11">
        <v>4</v>
      </c>
      <c r="B24" s="12" t="s">
        <v>22</v>
      </c>
      <c r="C24" s="13">
        <v>201738.63967543855</v>
      </c>
      <c r="D24" s="13">
        <v>89474.404539872063</v>
      </c>
      <c r="E24" s="27">
        <f t="shared" si="0"/>
        <v>0.44351644624857389</v>
      </c>
      <c r="F24" s="13">
        <v>199826.6351754386</v>
      </c>
      <c r="G24" s="13">
        <v>120098.50693334952</v>
      </c>
      <c r="H24" s="27">
        <f t="shared" si="1"/>
        <v>0.60101350767333173</v>
      </c>
      <c r="I24" s="13">
        <v>181562.47784210526</v>
      </c>
      <c r="J24" s="13">
        <v>136351.99210366153</v>
      </c>
      <c r="K24" s="27">
        <f t="shared" si="2"/>
        <v>0.7509921307762677</v>
      </c>
      <c r="L24" s="13">
        <v>375928.25017543865</v>
      </c>
      <c r="M24" s="13">
        <v>263385.94970398402</v>
      </c>
      <c r="N24" s="27">
        <f t="shared" si="3"/>
        <v>0.70062824377009914</v>
      </c>
      <c r="O24" s="13">
        <v>898481.29557543853</v>
      </c>
      <c r="P24" s="13">
        <v>738402.21120440401</v>
      </c>
      <c r="Q24" s="27">
        <f t="shared" si="4"/>
        <v>0.82183370409674383</v>
      </c>
      <c r="R24" s="13">
        <v>2767613.8640979836</v>
      </c>
      <c r="S24" s="13">
        <v>2382187.838286954</v>
      </c>
      <c r="T24" s="27">
        <f t="shared" si="5"/>
        <v>0.86073706639107073</v>
      </c>
      <c r="U24" s="13">
        <v>898576.86934210546</v>
      </c>
      <c r="V24" s="13">
        <v>164850.30971054701</v>
      </c>
      <c r="W24" s="27">
        <f t="shared" si="6"/>
        <v>0.18345710348769875</v>
      </c>
      <c r="X24" s="13">
        <v>110406.18984210526</v>
      </c>
      <c r="Y24" s="13">
        <v>105664.92876495596</v>
      </c>
      <c r="Z24" s="27">
        <f t="shared" si="7"/>
        <v>0.95705620233856536</v>
      </c>
      <c r="AA24" s="13">
        <v>460591.9616263159</v>
      </c>
      <c r="AB24" s="13">
        <v>367847.47197678633</v>
      </c>
      <c r="AC24" s="27">
        <f t="shared" si="8"/>
        <v>0.79864066814788581</v>
      </c>
      <c r="AD24" s="13">
        <v>2614598.8382243584</v>
      </c>
      <c r="AE24" s="13">
        <v>5683400.7589940997</v>
      </c>
      <c r="AF24" s="27">
        <f t="shared" si="9"/>
        <v>2.1737180770927917</v>
      </c>
      <c r="AG24" s="13">
        <v>620454.68868421065</v>
      </c>
      <c r="AH24" s="13">
        <v>474509.44827283773</v>
      </c>
      <c r="AI24" s="27">
        <f t="shared" si="10"/>
        <v>0.76477695620146435</v>
      </c>
      <c r="AJ24" s="13">
        <v>1019111.3123421053</v>
      </c>
      <c r="AK24" s="13">
        <v>786001.16209663427</v>
      </c>
      <c r="AL24" s="27">
        <f t="shared" si="11"/>
        <v>0.77126134562303994</v>
      </c>
      <c r="AM24" s="13">
        <v>189073.66117543858</v>
      </c>
      <c r="AN24" s="13">
        <v>202099.82864695872</v>
      </c>
      <c r="AO24" s="27">
        <f t="shared" si="12"/>
        <v>1.0688946698897068</v>
      </c>
      <c r="AP24" s="13">
        <v>141842.8361754386</v>
      </c>
      <c r="AQ24" s="13">
        <v>126662.07876495595</v>
      </c>
      <c r="AR24" s="27">
        <f t="shared" si="13"/>
        <v>0.89297480352334258</v>
      </c>
      <c r="AS24" s="29">
        <f t="shared" si="14"/>
        <v>10679807.51995392</v>
      </c>
      <c r="AT24" s="29">
        <f t="shared" si="15"/>
        <v>11640936.890000001</v>
      </c>
      <c r="AU24" s="30"/>
    </row>
    <row r="25" spans="1:47" ht="18.75" x14ac:dyDescent="0.3">
      <c r="A25" s="14">
        <v>41</v>
      </c>
      <c r="B25" s="5" t="s">
        <v>23</v>
      </c>
      <c r="C25" s="6">
        <v>0</v>
      </c>
      <c r="D25" s="6">
        <v>0</v>
      </c>
      <c r="E25" s="25" t="str">
        <f t="shared" si="0"/>
        <v/>
      </c>
      <c r="F25" s="6">
        <v>0</v>
      </c>
      <c r="G25" s="6">
        <v>0</v>
      </c>
      <c r="H25" s="25" t="str">
        <f t="shared" si="1"/>
        <v/>
      </c>
      <c r="I25" s="6">
        <v>0</v>
      </c>
      <c r="J25" s="6">
        <v>0</v>
      </c>
      <c r="K25" s="25" t="str">
        <f t="shared" si="2"/>
        <v/>
      </c>
      <c r="L25" s="6">
        <v>0</v>
      </c>
      <c r="M25" s="6">
        <v>0</v>
      </c>
      <c r="N25" s="25" t="str">
        <f t="shared" si="3"/>
        <v/>
      </c>
      <c r="O25" s="6">
        <v>0</v>
      </c>
      <c r="P25" s="6">
        <v>0</v>
      </c>
      <c r="Q25" s="25" t="str">
        <f t="shared" si="4"/>
        <v/>
      </c>
      <c r="R25" s="6">
        <v>2369409.9992383341</v>
      </c>
      <c r="S25" s="6">
        <v>1994844.06</v>
      </c>
      <c r="T25" s="25">
        <f t="shared" si="5"/>
        <v>0.84191594559036165</v>
      </c>
      <c r="U25" s="6">
        <v>0</v>
      </c>
      <c r="V25" s="6">
        <v>0</v>
      </c>
      <c r="W25" s="6" t="str">
        <f t="shared" si="6"/>
        <v/>
      </c>
      <c r="X25" s="6">
        <v>0</v>
      </c>
      <c r="Y25" s="6">
        <v>0</v>
      </c>
      <c r="Z25" s="25" t="str">
        <f t="shared" si="7"/>
        <v/>
      </c>
      <c r="AA25" s="6">
        <v>0</v>
      </c>
      <c r="AB25" s="6">
        <v>0</v>
      </c>
      <c r="AC25" s="25" t="str">
        <f t="shared" si="8"/>
        <v/>
      </c>
      <c r="AD25" s="6">
        <v>6289.9954000000007</v>
      </c>
      <c r="AE25" s="6">
        <v>21125.670000000002</v>
      </c>
      <c r="AF25" s="25">
        <f t="shared" si="9"/>
        <v>3.3586145388913957</v>
      </c>
      <c r="AG25" s="6">
        <v>0</v>
      </c>
      <c r="AH25" s="6">
        <v>0</v>
      </c>
      <c r="AI25" s="25" t="str">
        <f t="shared" si="10"/>
        <v/>
      </c>
      <c r="AJ25" s="6">
        <v>0</v>
      </c>
      <c r="AK25" s="6">
        <v>0</v>
      </c>
      <c r="AL25" s="25" t="str">
        <f t="shared" si="11"/>
        <v/>
      </c>
      <c r="AM25" s="6">
        <v>0</v>
      </c>
      <c r="AN25" s="6">
        <v>0</v>
      </c>
      <c r="AO25" s="25" t="str">
        <f t="shared" si="12"/>
        <v/>
      </c>
      <c r="AP25" s="6">
        <v>0</v>
      </c>
      <c r="AQ25" s="6">
        <v>0</v>
      </c>
      <c r="AR25" s="25" t="str">
        <f t="shared" si="13"/>
        <v/>
      </c>
      <c r="AS25" s="29">
        <f t="shared" si="14"/>
        <v>2375699.994638334</v>
      </c>
      <c r="AT25" s="29">
        <f t="shared" si="15"/>
        <v>2015969.73</v>
      </c>
    </row>
    <row r="26" spans="1:47" x14ac:dyDescent="0.25">
      <c r="A26" s="7">
        <v>4101</v>
      </c>
      <c r="B26" s="8" t="s">
        <v>24</v>
      </c>
      <c r="C26" s="9">
        <v>0</v>
      </c>
      <c r="D26" s="9">
        <v>0</v>
      </c>
      <c r="E26" s="26" t="str">
        <f t="shared" si="0"/>
        <v/>
      </c>
      <c r="F26" s="9">
        <v>0</v>
      </c>
      <c r="G26" s="9">
        <v>0</v>
      </c>
      <c r="H26" s="26" t="str">
        <f t="shared" si="1"/>
        <v/>
      </c>
      <c r="I26" s="9">
        <v>0</v>
      </c>
      <c r="J26" s="9">
        <v>0</v>
      </c>
      <c r="K26" s="26" t="str">
        <f t="shared" si="2"/>
        <v/>
      </c>
      <c r="L26" s="9">
        <v>0</v>
      </c>
      <c r="M26" s="9">
        <v>0</v>
      </c>
      <c r="N26" s="26" t="str">
        <f t="shared" si="3"/>
        <v/>
      </c>
      <c r="O26" s="9">
        <v>0</v>
      </c>
      <c r="P26" s="9">
        <v>0</v>
      </c>
      <c r="Q26" s="26" t="str">
        <f t="shared" si="4"/>
        <v/>
      </c>
      <c r="R26" s="9">
        <v>0</v>
      </c>
      <c r="S26" s="9">
        <v>0</v>
      </c>
      <c r="T26" s="26" t="str">
        <f t="shared" si="5"/>
        <v/>
      </c>
      <c r="U26" s="9">
        <v>0</v>
      </c>
      <c r="V26" s="9">
        <v>0</v>
      </c>
      <c r="W26" s="9" t="str">
        <f t="shared" si="6"/>
        <v/>
      </c>
      <c r="X26" s="9">
        <v>0</v>
      </c>
      <c r="Y26" s="9">
        <v>0</v>
      </c>
      <c r="Z26" s="26" t="str">
        <f t="shared" si="7"/>
        <v/>
      </c>
      <c r="AA26" s="9">
        <v>0</v>
      </c>
      <c r="AB26" s="9">
        <v>0</v>
      </c>
      <c r="AC26" s="26" t="str">
        <f t="shared" si="8"/>
        <v/>
      </c>
      <c r="AD26" s="9">
        <v>6289.9954000000007</v>
      </c>
      <c r="AE26" s="9">
        <v>21125.670000000002</v>
      </c>
      <c r="AF26" s="26">
        <f t="shared" si="9"/>
        <v>3.3586145388913957</v>
      </c>
      <c r="AG26" s="9">
        <v>0</v>
      </c>
      <c r="AH26" s="9">
        <v>0</v>
      </c>
      <c r="AI26" s="26" t="str">
        <f t="shared" si="10"/>
        <v/>
      </c>
      <c r="AJ26" s="9">
        <v>0</v>
      </c>
      <c r="AK26" s="9">
        <v>0</v>
      </c>
      <c r="AL26" s="26" t="str">
        <f t="shared" si="11"/>
        <v/>
      </c>
      <c r="AM26" s="9">
        <v>0</v>
      </c>
      <c r="AN26" s="9">
        <v>0</v>
      </c>
      <c r="AO26" s="26" t="str">
        <f t="shared" si="12"/>
        <v/>
      </c>
      <c r="AP26" s="9">
        <v>0</v>
      </c>
      <c r="AQ26" s="9">
        <v>0</v>
      </c>
      <c r="AR26" s="26" t="str">
        <f t="shared" si="13"/>
        <v/>
      </c>
      <c r="AS26" s="29">
        <f t="shared" si="14"/>
        <v>6289.9954000000007</v>
      </c>
      <c r="AT26" s="29">
        <f t="shared" si="15"/>
        <v>21125.670000000002</v>
      </c>
    </row>
    <row r="27" spans="1:47" x14ac:dyDescent="0.25">
      <c r="A27" s="7">
        <v>4103</v>
      </c>
      <c r="B27" s="8" t="s">
        <v>25</v>
      </c>
      <c r="C27" s="9">
        <v>0</v>
      </c>
      <c r="D27" s="9">
        <v>0</v>
      </c>
      <c r="E27" s="26" t="str">
        <f t="shared" si="0"/>
        <v/>
      </c>
      <c r="F27" s="9">
        <v>0</v>
      </c>
      <c r="G27" s="9">
        <v>0</v>
      </c>
      <c r="H27" s="26" t="str">
        <f t="shared" si="1"/>
        <v/>
      </c>
      <c r="I27" s="9">
        <v>0</v>
      </c>
      <c r="J27" s="9">
        <v>0</v>
      </c>
      <c r="K27" s="26" t="str">
        <f t="shared" si="2"/>
        <v/>
      </c>
      <c r="L27" s="9">
        <v>0</v>
      </c>
      <c r="M27" s="9">
        <v>0</v>
      </c>
      <c r="N27" s="26" t="str">
        <f t="shared" si="3"/>
        <v/>
      </c>
      <c r="O27" s="9">
        <v>0</v>
      </c>
      <c r="P27" s="9">
        <v>0</v>
      </c>
      <c r="Q27" s="26" t="str">
        <f t="shared" si="4"/>
        <v/>
      </c>
      <c r="R27" s="9">
        <v>2369409.9992383341</v>
      </c>
      <c r="S27" s="9">
        <v>1994844.06</v>
      </c>
      <c r="T27" s="26">
        <f t="shared" si="5"/>
        <v>0.84191594559036165</v>
      </c>
      <c r="U27" s="9">
        <v>0</v>
      </c>
      <c r="V27" s="9">
        <v>0</v>
      </c>
      <c r="W27" s="9" t="str">
        <f t="shared" si="6"/>
        <v/>
      </c>
      <c r="X27" s="9">
        <v>0</v>
      </c>
      <c r="Y27" s="9">
        <v>0</v>
      </c>
      <c r="Z27" s="26" t="str">
        <f t="shared" si="7"/>
        <v/>
      </c>
      <c r="AA27" s="9">
        <v>0</v>
      </c>
      <c r="AB27" s="9">
        <v>0</v>
      </c>
      <c r="AC27" s="26" t="str">
        <f t="shared" si="8"/>
        <v/>
      </c>
      <c r="AD27" s="9">
        <v>0</v>
      </c>
      <c r="AE27" s="9">
        <v>0</v>
      </c>
      <c r="AF27" s="26" t="str">
        <f t="shared" si="9"/>
        <v/>
      </c>
      <c r="AG27" s="9">
        <v>0</v>
      </c>
      <c r="AH27" s="9">
        <v>0</v>
      </c>
      <c r="AI27" s="26" t="str">
        <f t="shared" si="10"/>
        <v/>
      </c>
      <c r="AJ27" s="9">
        <v>0</v>
      </c>
      <c r="AK27" s="9">
        <v>0</v>
      </c>
      <c r="AL27" s="26" t="str">
        <f t="shared" si="11"/>
        <v/>
      </c>
      <c r="AM27" s="9">
        <v>0</v>
      </c>
      <c r="AN27" s="9">
        <v>0</v>
      </c>
      <c r="AO27" s="26" t="str">
        <f t="shared" si="12"/>
        <v/>
      </c>
      <c r="AP27" s="9">
        <v>0</v>
      </c>
      <c r="AQ27" s="9">
        <v>0</v>
      </c>
      <c r="AR27" s="26" t="str">
        <f t="shared" si="13"/>
        <v/>
      </c>
      <c r="AS27" s="29">
        <f t="shared" si="14"/>
        <v>2369409.9992383341</v>
      </c>
      <c r="AT27" s="29">
        <f t="shared" si="15"/>
        <v>1994844.06</v>
      </c>
    </row>
    <row r="28" spans="1:47" ht="18.75" x14ac:dyDescent="0.3">
      <c r="A28" s="14">
        <v>42</v>
      </c>
      <c r="B28" s="5" t="s">
        <v>26</v>
      </c>
      <c r="C28" s="6">
        <v>0</v>
      </c>
      <c r="D28" s="6">
        <v>0</v>
      </c>
      <c r="E28" s="25" t="str">
        <f t="shared" si="0"/>
        <v/>
      </c>
      <c r="F28" s="6">
        <v>0</v>
      </c>
      <c r="G28" s="6">
        <v>0</v>
      </c>
      <c r="H28" s="25" t="str">
        <f t="shared" si="1"/>
        <v/>
      </c>
      <c r="I28" s="6">
        <v>0</v>
      </c>
      <c r="J28" s="6">
        <v>0</v>
      </c>
      <c r="K28" s="25" t="str">
        <f t="shared" si="2"/>
        <v/>
      </c>
      <c r="L28" s="6">
        <v>0</v>
      </c>
      <c r="M28" s="6">
        <v>0</v>
      </c>
      <c r="N28" s="25" t="str">
        <f t="shared" si="3"/>
        <v/>
      </c>
      <c r="O28" s="6">
        <v>0</v>
      </c>
      <c r="P28" s="6">
        <v>0</v>
      </c>
      <c r="Q28" s="25" t="str">
        <f t="shared" si="4"/>
        <v/>
      </c>
      <c r="R28" s="6">
        <v>0</v>
      </c>
      <c r="S28" s="6">
        <v>0</v>
      </c>
      <c r="T28" s="25" t="str">
        <f t="shared" si="5"/>
        <v/>
      </c>
      <c r="U28" s="6">
        <v>0</v>
      </c>
      <c r="V28" s="6">
        <v>0</v>
      </c>
      <c r="W28" s="6" t="str">
        <f t="shared" si="6"/>
        <v/>
      </c>
      <c r="X28" s="6">
        <v>0</v>
      </c>
      <c r="Y28" s="6">
        <v>0</v>
      </c>
      <c r="Z28" s="25" t="str">
        <f t="shared" si="7"/>
        <v/>
      </c>
      <c r="AA28" s="6">
        <v>0</v>
      </c>
      <c r="AB28" s="6">
        <v>0</v>
      </c>
      <c r="AC28" s="25" t="str">
        <f t="shared" si="8"/>
        <v/>
      </c>
      <c r="AD28" s="6">
        <v>0</v>
      </c>
      <c r="AE28" s="6">
        <v>0</v>
      </c>
      <c r="AF28" s="25" t="str">
        <f t="shared" si="9"/>
        <v/>
      </c>
      <c r="AG28" s="6">
        <v>0</v>
      </c>
      <c r="AH28" s="6">
        <v>0</v>
      </c>
      <c r="AI28" s="25" t="str">
        <f t="shared" si="10"/>
        <v/>
      </c>
      <c r="AJ28" s="6">
        <v>0</v>
      </c>
      <c r="AK28" s="6">
        <v>0</v>
      </c>
      <c r="AL28" s="25" t="str">
        <f t="shared" si="11"/>
        <v/>
      </c>
      <c r="AM28" s="6">
        <v>0</v>
      </c>
      <c r="AN28" s="6">
        <v>0</v>
      </c>
      <c r="AO28" s="25" t="str">
        <f t="shared" si="12"/>
        <v/>
      </c>
      <c r="AP28" s="6">
        <v>0</v>
      </c>
      <c r="AQ28" s="6">
        <v>0</v>
      </c>
      <c r="AR28" s="25" t="str">
        <f t="shared" si="13"/>
        <v/>
      </c>
      <c r="AS28" s="29">
        <f t="shared" si="14"/>
        <v>0</v>
      </c>
      <c r="AT28" s="29">
        <f t="shared" si="15"/>
        <v>0</v>
      </c>
    </row>
    <row r="29" spans="1:47" x14ac:dyDescent="0.25">
      <c r="A29" s="7">
        <v>4290</v>
      </c>
      <c r="B29" s="8" t="s">
        <v>27</v>
      </c>
      <c r="C29" s="9">
        <v>0</v>
      </c>
      <c r="D29" s="9">
        <v>0</v>
      </c>
      <c r="E29" s="26" t="str">
        <f t="shared" si="0"/>
        <v/>
      </c>
      <c r="F29" s="9">
        <v>0</v>
      </c>
      <c r="G29" s="9">
        <v>0</v>
      </c>
      <c r="H29" s="26" t="str">
        <f t="shared" si="1"/>
        <v/>
      </c>
      <c r="I29" s="9">
        <v>0</v>
      </c>
      <c r="J29" s="9">
        <v>0</v>
      </c>
      <c r="K29" s="26" t="str">
        <f t="shared" si="2"/>
        <v/>
      </c>
      <c r="L29" s="9">
        <v>0</v>
      </c>
      <c r="M29" s="9">
        <v>0</v>
      </c>
      <c r="N29" s="26" t="str">
        <f t="shared" si="3"/>
        <v/>
      </c>
      <c r="O29" s="9">
        <v>0</v>
      </c>
      <c r="P29" s="9">
        <v>0</v>
      </c>
      <c r="Q29" s="26" t="str">
        <f t="shared" si="4"/>
        <v/>
      </c>
      <c r="R29" s="9">
        <v>0</v>
      </c>
      <c r="S29" s="9">
        <v>0</v>
      </c>
      <c r="T29" s="26" t="str">
        <f t="shared" si="5"/>
        <v/>
      </c>
      <c r="U29" s="9">
        <v>0</v>
      </c>
      <c r="V29" s="9">
        <v>0</v>
      </c>
      <c r="W29" s="9" t="str">
        <f t="shared" si="6"/>
        <v/>
      </c>
      <c r="X29" s="9">
        <v>0</v>
      </c>
      <c r="Y29" s="9">
        <v>0</v>
      </c>
      <c r="Z29" s="26" t="str">
        <f t="shared" si="7"/>
        <v/>
      </c>
      <c r="AA29" s="9">
        <v>0</v>
      </c>
      <c r="AB29" s="9">
        <v>0</v>
      </c>
      <c r="AC29" s="26" t="str">
        <f t="shared" si="8"/>
        <v/>
      </c>
      <c r="AD29" s="9">
        <v>0</v>
      </c>
      <c r="AE29" s="9">
        <v>0</v>
      </c>
      <c r="AF29" s="26" t="str">
        <f t="shared" si="9"/>
        <v/>
      </c>
      <c r="AG29" s="9">
        <v>0</v>
      </c>
      <c r="AH29" s="9">
        <v>0</v>
      </c>
      <c r="AI29" s="26" t="str">
        <f t="shared" si="10"/>
        <v/>
      </c>
      <c r="AJ29" s="9">
        <v>0</v>
      </c>
      <c r="AK29" s="9">
        <v>0</v>
      </c>
      <c r="AL29" s="26" t="str">
        <f t="shared" si="11"/>
        <v/>
      </c>
      <c r="AM29" s="9">
        <v>0</v>
      </c>
      <c r="AN29" s="9">
        <v>0</v>
      </c>
      <c r="AO29" s="26" t="str">
        <f t="shared" si="12"/>
        <v/>
      </c>
      <c r="AP29" s="9">
        <v>0</v>
      </c>
      <c r="AQ29" s="9">
        <v>0</v>
      </c>
      <c r="AR29" s="26" t="str">
        <f t="shared" si="13"/>
        <v/>
      </c>
      <c r="AS29" s="29">
        <f t="shared" si="14"/>
        <v>0</v>
      </c>
      <c r="AT29" s="29">
        <f t="shared" si="15"/>
        <v>0</v>
      </c>
    </row>
    <row r="30" spans="1:47" ht="18.75" x14ac:dyDescent="0.3">
      <c r="A30" s="14">
        <v>44</v>
      </c>
      <c r="B30" s="5" t="s">
        <v>28</v>
      </c>
      <c r="C30" s="6">
        <v>0</v>
      </c>
      <c r="D30" s="6">
        <v>0</v>
      </c>
      <c r="E30" s="25" t="str">
        <f t="shared" si="0"/>
        <v/>
      </c>
      <c r="F30" s="6">
        <v>0</v>
      </c>
      <c r="G30" s="6">
        <v>0</v>
      </c>
      <c r="H30" s="25" t="str">
        <f t="shared" si="1"/>
        <v/>
      </c>
      <c r="I30" s="6">
        <v>0</v>
      </c>
      <c r="J30" s="6">
        <v>0</v>
      </c>
      <c r="K30" s="25" t="str">
        <f t="shared" si="2"/>
        <v/>
      </c>
      <c r="L30" s="6">
        <v>0</v>
      </c>
      <c r="M30" s="6">
        <v>0</v>
      </c>
      <c r="N30" s="25" t="str">
        <f t="shared" si="3"/>
        <v/>
      </c>
      <c r="O30" s="6">
        <v>0</v>
      </c>
      <c r="P30" s="6">
        <v>0</v>
      </c>
      <c r="Q30" s="25" t="str">
        <f t="shared" si="4"/>
        <v/>
      </c>
      <c r="R30" s="6">
        <v>0</v>
      </c>
      <c r="S30" s="6">
        <v>-7.2759576141834259E-12</v>
      </c>
      <c r="T30" s="25" t="str">
        <f t="shared" si="5"/>
        <v/>
      </c>
      <c r="U30" s="6">
        <v>0</v>
      </c>
      <c r="V30" s="6">
        <v>0</v>
      </c>
      <c r="W30" s="6" t="str">
        <f t="shared" si="6"/>
        <v/>
      </c>
      <c r="X30" s="6">
        <v>0</v>
      </c>
      <c r="Y30" s="6">
        <v>0</v>
      </c>
      <c r="Z30" s="25" t="str">
        <f t="shared" si="7"/>
        <v/>
      </c>
      <c r="AA30" s="6">
        <v>0</v>
      </c>
      <c r="AB30" s="6">
        <v>0</v>
      </c>
      <c r="AC30" s="25" t="str">
        <f t="shared" si="8"/>
        <v/>
      </c>
      <c r="AD30" s="6">
        <v>1975872.6189837991</v>
      </c>
      <c r="AE30" s="6">
        <v>5205306.88</v>
      </c>
      <c r="AF30" s="25">
        <f t="shared" si="9"/>
        <v>2.6344344417693861</v>
      </c>
      <c r="AG30" s="6">
        <v>0</v>
      </c>
      <c r="AH30" s="6">
        <v>0</v>
      </c>
      <c r="AI30" s="25" t="str">
        <f t="shared" si="10"/>
        <v/>
      </c>
      <c r="AJ30" s="6">
        <v>0</v>
      </c>
      <c r="AK30" s="6">
        <v>0</v>
      </c>
      <c r="AL30" s="25" t="str">
        <f t="shared" si="11"/>
        <v/>
      </c>
      <c r="AM30" s="6">
        <v>0</v>
      </c>
      <c r="AN30" s="6">
        <v>0</v>
      </c>
      <c r="AO30" s="25" t="str">
        <f t="shared" si="12"/>
        <v/>
      </c>
      <c r="AP30" s="6">
        <v>0</v>
      </c>
      <c r="AQ30" s="6">
        <v>0</v>
      </c>
      <c r="AR30" s="25" t="str">
        <f t="shared" si="13"/>
        <v/>
      </c>
      <c r="AS30" s="29">
        <f t="shared" si="14"/>
        <v>1975872.6189837991</v>
      </c>
      <c r="AT30" s="29">
        <f t="shared" si="15"/>
        <v>5205306.88</v>
      </c>
    </row>
    <row r="31" spans="1:47" x14ac:dyDescent="0.25">
      <c r="A31" s="7">
        <v>4401</v>
      </c>
      <c r="B31" s="8" t="s">
        <v>29</v>
      </c>
      <c r="C31" s="9">
        <v>0</v>
      </c>
      <c r="D31" s="9">
        <v>0</v>
      </c>
      <c r="E31" s="26" t="str">
        <f t="shared" si="0"/>
        <v/>
      </c>
      <c r="F31" s="9">
        <v>0</v>
      </c>
      <c r="G31" s="9">
        <v>0</v>
      </c>
      <c r="H31" s="26" t="str">
        <f t="shared" si="1"/>
        <v/>
      </c>
      <c r="I31" s="9">
        <v>0</v>
      </c>
      <c r="J31" s="9">
        <v>0</v>
      </c>
      <c r="K31" s="26" t="str">
        <f t="shared" si="2"/>
        <v/>
      </c>
      <c r="L31" s="9">
        <v>0</v>
      </c>
      <c r="M31" s="9">
        <v>0</v>
      </c>
      <c r="N31" s="26" t="str">
        <f t="shared" si="3"/>
        <v/>
      </c>
      <c r="O31" s="9">
        <v>0</v>
      </c>
      <c r="P31" s="9">
        <v>0</v>
      </c>
      <c r="Q31" s="26" t="str">
        <f t="shared" si="4"/>
        <v/>
      </c>
      <c r="R31" s="9">
        <v>0</v>
      </c>
      <c r="S31" s="9">
        <v>-7.2759576141834259E-12</v>
      </c>
      <c r="T31" s="26" t="str">
        <f t="shared" si="5"/>
        <v/>
      </c>
      <c r="U31" s="9">
        <v>0</v>
      </c>
      <c r="V31" s="9">
        <v>0</v>
      </c>
      <c r="W31" s="9" t="str">
        <f t="shared" si="6"/>
        <v/>
      </c>
      <c r="X31" s="9">
        <v>0</v>
      </c>
      <c r="Y31" s="9">
        <v>0</v>
      </c>
      <c r="Z31" s="26" t="str">
        <f t="shared" si="7"/>
        <v/>
      </c>
      <c r="AA31" s="9">
        <v>0</v>
      </c>
      <c r="AB31" s="9">
        <v>0</v>
      </c>
      <c r="AC31" s="26" t="str">
        <f t="shared" si="8"/>
        <v/>
      </c>
      <c r="AD31" s="9">
        <v>0</v>
      </c>
      <c r="AE31" s="9">
        <v>0</v>
      </c>
      <c r="AF31" s="26" t="str">
        <f t="shared" si="9"/>
        <v/>
      </c>
      <c r="AG31" s="9">
        <v>0</v>
      </c>
      <c r="AH31" s="9">
        <v>0</v>
      </c>
      <c r="AI31" s="26" t="str">
        <f t="shared" si="10"/>
        <v/>
      </c>
      <c r="AJ31" s="9">
        <v>0</v>
      </c>
      <c r="AK31" s="9">
        <v>0</v>
      </c>
      <c r="AL31" s="26" t="str">
        <f t="shared" si="11"/>
        <v/>
      </c>
      <c r="AM31" s="9">
        <v>0</v>
      </c>
      <c r="AN31" s="9">
        <v>0</v>
      </c>
      <c r="AO31" s="26" t="str">
        <f t="shared" si="12"/>
        <v/>
      </c>
      <c r="AP31" s="9">
        <v>0</v>
      </c>
      <c r="AQ31" s="9">
        <v>0</v>
      </c>
      <c r="AR31" s="26" t="str">
        <f t="shared" si="13"/>
        <v/>
      </c>
      <c r="AS31" s="29">
        <f t="shared" si="14"/>
        <v>0</v>
      </c>
      <c r="AT31" s="29">
        <f t="shared" si="15"/>
        <v>-7.2759576141834259E-12</v>
      </c>
    </row>
    <row r="32" spans="1:47" x14ac:dyDescent="0.25">
      <c r="A32" s="7">
        <v>4402</v>
      </c>
      <c r="B32" s="8" t="s">
        <v>30</v>
      </c>
      <c r="C32" s="9">
        <v>0</v>
      </c>
      <c r="D32" s="9">
        <v>0</v>
      </c>
      <c r="E32" s="26" t="str">
        <f t="shared" si="0"/>
        <v/>
      </c>
      <c r="F32" s="9">
        <v>0</v>
      </c>
      <c r="G32" s="9">
        <v>0</v>
      </c>
      <c r="H32" s="26" t="str">
        <f t="shared" si="1"/>
        <v/>
      </c>
      <c r="I32" s="9">
        <v>0</v>
      </c>
      <c r="J32" s="9">
        <v>0</v>
      </c>
      <c r="K32" s="26" t="str">
        <f t="shared" si="2"/>
        <v/>
      </c>
      <c r="L32" s="9">
        <v>0</v>
      </c>
      <c r="M32" s="9">
        <v>0</v>
      </c>
      <c r="N32" s="26" t="str">
        <f t="shared" si="3"/>
        <v/>
      </c>
      <c r="O32" s="9">
        <v>0</v>
      </c>
      <c r="P32" s="9">
        <v>0</v>
      </c>
      <c r="Q32" s="26" t="str">
        <f t="shared" si="4"/>
        <v/>
      </c>
      <c r="R32" s="9">
        <v>0</v>
      </c>
      <c r="S32" s="9">
        <v>0</v>
      </c>
      <c r="T32" s="26" t="str">
        <f t="shared" si="5"/>
        <v/>
      </c>
      <c r="U32" s="9">
        <v>0</v>
      </c>
      <c r="V32" s="9">
        <v>0</v>
      </c>
      <c r="W32" s="9" t="str">
        <f t="shared" si="6"/>
        <v/>
      </c>
      <c r="X32" s="9">
        <v>0</v>
      </c>
      <c r="Y32" s="9">
        <v>0</v>
      </c>
      <c r="Z32" s="26" t="str">
        <f t="shared" si="7"/>
        <v/>
      </c>
      <c r="AA32" s="9">
        <v>0</v>
      </c>
      <c r="AB32" s="9">
        <v>0</v>
      </c>
      <c r="AC32" s="26" t="str">
        <f t="shared" si="8"/>
        <v/>
      </c>
      <c r="AD32" s="9">
        <v>613863.86228379933</v>
      </c>
      <c r="AE32" s="9">
        <v>4136476.4299999997</v>
      </c>
      <c r="AF32" s="26">
        <f t="shared" si="9"/>
        <v>6.7384263582657988</v>
      </c>
      <c r="AG32" s="9">
        <v>0</v>
      </c>
      <c r="AH32" s="9">
        <v>0</v>
      </c>
      <c r="AI32" s="26" t="str">
        <f t="shared" si="10"/>
        <v/>
      </c>
      <c r="AJ32" s="9">
        <v>0</v>
      </c>
      <c r="AK32" s="9">
        <v>0</v>
      </c>
      <c r="AL32" s="26" t="str">
        <f t="shared" si="11"/>
        <v/>
      </c>
      <c r="AM32" s="9">
        <v>0</v>
      </c>
      <c r="AN32" s="9">
        <v>0</v>
      </c>
      <c r="AO32" s="26" t="str">
        <f t="shared" si="12"/>
        <v/>
      </c>
      <c r="AP32" s="9">
        <v>0</v>
      </c>
      <c r="AQ32" s="9">
        <v>0</v>
      </c>
      <c r="AR32" s="26" t="str">
        <f t="shared" si="13"/>
        <v/>
      </c>
      <c r="AS32" s="29">
        <f t="shared" si="14"/>
        <v>613863.86228379933</v>
      </c>
      <c r="AT32" s="29">
        <f t="shared" si="15"/>
        <v>4136476.4299999997</v>
      </c>
    </row>
    <row r="33" spans="1:48" x14ac:dyDescent="0.25">
      <c r="A33" s="7">
        <v>4403</v>
      </c>
      <c r="B33" s="8" t="s">
        <v>31</v>
      </c>
      <c r="C33" s="9">
        <v>0</v>
      </c>
      <c r="D33" s="9">
        <v>0</v>
      </c>
      <c r="E33" s="26" t="str">
        <f t="shared" si="0"/>
        <v/>
      </c>
      <c r="F33" s="9">
        <v>0</v>
      </c>
      <c r="G33" s="9">
        <v>0</v>
      </c>
      <c r="H33" s="26" t="str">
        <f t="shared" si="1"/>
        <v/>
      </c>
      <c r="I33" s="9">
        <v>0</v>
      </c>
      <c r="J33" s="9">
        <v>0</v>
      </c>
      <c r="K33" s="26" t="str">
        <f t="shared" si="2"/>
        <v/>
      </c>
      <c r="L33" s="9">
        <v>0</v>
      </c>
      <c r="M33" s="9">
        <v>0</v>
      </c>
      <c r="N33" s="26" t="str">
        <f t="shared" si="3"/>
        <v/>
      </c>
      <c r="O33" s="9">
        <v>0</v>
      </c>
      <c r="P33" s="9">
        <v>0</v>
      </c>
      <c r="Q33" s="26" t="str">
        <f t="shared" si="4"/>
        <v/>
      </c>
      <c r="R33" s="9">
        <v>0</v>
      </c>
      <c r="S33" s="9">
        <v>0</v>
      </c>
      <c r="T33" s="26" t="str">
        <f t="shared" si="5"/>
        <v/>
      </c>
      <c r="U33" s="9">
        <v>0</v>
      </c>
      <c r="V33" s="9">
        <v>0</v>
      </c>
      <c r="W33" s="9" t="str">
        <f t="shared" si="6"/>
        <v/>
      </c>
      <c r="X33" s="9">
        <v>0</v>
      </c>
      <c r="Y33" s="9">
        <v>0</v>
      </c>
      <c r="Z33" s="26" t="str">
        <f t="shared" si="7"/>
        <v/>
      </c>
      <c r="AA33" s="9">
        <v>0</v>
      </c>
      <c r="AB33" s="9">
        <v>0</v>
      </c>
      <c r="AC33" s="26" t="str">
        <f t="shared" si="8"/>
        <v/>
      </c>
      <c r="AD33" s="9">
        <v>1350008.7566999998</v>
      </c>
      <c r="AE33" s="9">
        <v>1068830.4500000002</v>
      </c>
      <c r="AF33" s="26">
        <f t="shared" si="9"/>
        <v>0.79172112380417448</v>
      </c>
      <c r="AG33" s="9">
        <v>0</v>
      </c>
      <c r="AH33" s="9">
        <v>0</v>
      </c>
      <c r="AI33" s="26" t="str">
        <f t="shared" si="10"/>
        <v/>
      </c>
      <c r="AJ33" s="9">
        <v>0</v>
      </c>
      <c r="AK33" s="9">
        <v>0</v>
      </c>
      <c r="AL33" s="26" t="str">
        <f t="shared" si="11"/>
        <v/>
      </c>
      <c r="AM33" s="9">
        <v>0</v>
      </c>
      <c r="AN33" s="9">
        <v>0</v>
      </c>
      <c r="AO33" s="26" t="str">
        <f t="shared" si="12"/>
        <v/>
      </c>
      <c r="AP33" s="9">
        <v>0</v>
      </c>
      <c r="AQ33" s="9">
        <v>0</v>
      </c>
      <c r="AR33" s="26" t="str">
        <f t="shared" si="13"/>
        <v/>
      </c>
      <c r="AS33" s="29">
        <f t="shared" si="14"/>
        <v>1350008.7566999998</v>
      </c>
      <c r="AT33" s="29">
        <f t="shared" si="15"/>
        <v>1068830.4500000002</v>
      </c>
    </row>
    <row r="34" spans="1:48" x14ac:dyDescent="0.25">
      <c r="A34" s="7">
        <v>4404</v>
      </c>
      <c r="B34" s="8" t="s">
        <v>32</v>
      </c>
      <c r="C34" s="9">
        <v>0</v>
      </c>
      <c r="D34" s="9">
        <v>0</v>
      </c>
      <c r="E34" s="26" t="str">
        <f t="shared" si="0"/>
        <v/>
      </c>
      <c r="F34" s="9">
        <v>0</v>
      </c>
      <c r="G34" s="9">
        <v>0</v>
      </c>
      <c r="H34" s="26" t="str">
        <f t="shared" si="1"/>
        <v/>
      </c>
      <c r="I34" s="9">
        <v>0</v>
      </c>
      <c r="J34" s="9">
        <v>0</v>
      </c>
      <c r="K34" s="26" t="str">
        <f t="shared" si="2"/>
        <v/>
      </c>
      <c r="L34" s="9">
        <v>0</v>
      </c>
      <c r="M34" s="9">
        <v>0</v>
      </c>
      <c r="N34" s="26" t="str">
        <f t="shared" si="3"/>
        <v/>
      </c>
      <c r="O34" s="9">
        <v>0</v>
      </c>
      <c r="P34" s="9">
        <v>0</v>
      </c>
      <c r="Q34" s="26" t="str">
        <f t="shared" si="4"/>
        <v/>
      </c>
      <c r="R34" s="9">
        <v>0</v>
      </c>
      <c r="S34" s="9">
        <v>0</v>
      </c>
      <c r="T34" s="26" t="str">
        <f t="shared" si="5"/>
        <v/>
      </c>
      <c r="U34" s="9">
        <v>0</v>
      </c>
      <c r="V34" s="9">
        <v>0</v>
      </c>
      <c r="W34" s="9" t="str">
        <f t="shared" si="6"/>
        <v/>
      </c>
      <c r="X34" s="9">
        <v>0</v>
      </c>
      <c r="Y34" s="9">
        <v>0</v>
      </c>
      <c r="Z34" s="26" t="str">
        <f t="shared" si="7"/>
        <v/>
      </c>
      <c r="AA34" s="9">
        <v>0</v>
      </c>
      <c r="AB34" s="9">
        <v>0</v>
      </c>
      <c r="AC34" s="26" t="str">
        <f t="shared" si="8"/>
        <v/>
      </c>
      <c r="AD34" s="9">
        <v>0</v>
      </c>
      <c r="AE34" s="9">
        <v>0</v>
      </c>
      <c r="AF34" s="26" t="str">
        <f t="shared" si="9"/>
        <v/>
      </c>
      <c r="AG34" s="9">
        <v>0</v>
      </c>
      <c r="AH34" s="9">
        <v>0</v>
      </c>
      <c r="AI34" s="26" t="str">
        <f t="shared" si="10"/>
        <v/>
      </c>
      <c r="AJ34" s="9">
        <v>0</v>
      </c>
      <c r="AK34" s="9">
        <v>0</v>
      </c>
      <c r="AL34" s="26" t="str">
        <f t="shared" si="11"/>
        <v/>
      </c>
      <c r="AM34" s="9">
        <v>0</v>
      </c>
      <c r="AN34" s="9">
        <v>0</v>
      </c>
      <c r="AO34" s="26" t="str">
        <f t="shared" si="12"/>
        <v/>
      </c>
      <c r="AP34" s="9">
        <v>0</v>
      </c>
      <c r="AQ34" s="9">
        <v>0</v>
      </c>
      <c r="AR34" s="26" t="str">
        <f t="shared" si="13"/>
        <v/>
      </c>
      <c r="AS34" s="29">
        <f t="shared" si="14"/>
        <v>0</v>
      </c>
      <c r="AT34" s="29">
        <f t="shared" si="15"/>
        <v>0</v>
      </c>
    </row>
    <row r="35" spans="1:48" x14ac:dyDescent="0.25">
      <c r="A35" s="7">
        <v>4406</v>
      </c>
      <c r="B35" s="8" t="s">
        <v>33</v>
      </c>
      <c r="C35" s="9">
        <v>0</v>
      </c>
      <c r="D35" s="9">
        <v>0</v>
      </c>
      <c r="E35" s="26" t="str">
        <f t="shared" si="0"/>
        <v/>
      </c>
      <c r="F35" s="9">
        <v>0</v>
      </c>
      <c r="G35" s="9">
        <v>0</v>
      </c>
      <c r="H35" s="26" t="str">
        <f t="shared" si="1"/>
        <v/>
      </c>
      <c r="I35" s="9">
        <v>0</v>
      </c>
      <c r="J35" s="9">
        <v>0</v>
      </c>
      <c r="K35" s="26" t="str">
        <f t="shared" si="2"/>
        <v/>
      </c>
      <c r="L35" s="9">
        <v>0</v>
      </c>
      <c r="M35" s="9">
        <v>0</v>
      </c>
      <c r="N35" s="26" t="str">
        <f t="shared" si="3"/>
        <v/>
      </c>
      <c r="O35" s="9">
        <v>0</v>
      </c>
      <c r="P35" s="9">
        <v>0</v>
      </c>
      <c r="Q35" s="26" t="str">
        <f t="shared" si="4"/>
        <v/>
      </c>
      <c r="R35" s="9">
        <v>0</v>
      </c>
      <c r="S35" s="9">
        <v>0</v>
      </c>
      <c r="T35" s="26" t="str">
        <f t="shared" si="5"/>
        <v/>
      </c>
      <c r="U35" s="9">
        <v>0</v>
      </c>
      <c r="V35" s="9">
        <v>0</v>
      </c>
      <c r="W35" s="9" t="str">
        <f t="shared" si="6"/>
        <v/>
      </c>
      <c r="X35" s="9">
        <v>0</v>
      </c>
      <c r="Y35" s="9">
        <v>0</v>
      </c>
      <c r="Z35" s="26" t="str">
        <f t="shared" si="7"/>
        <v/>
      </c>
      <c r="AA35" s="9">
        <v>0</v>
      </c>
      <c r="AB35" s="9">
        <v>0</v>
      </c>
      <c r="AC35" s="26" t="str">
        <f t="shared" si="8"/>
        <v/>
      </c>
      <c r="AD35" s="9">
        <v>12000</v>
      </c>
      <c r="AE35" s="9">
        <v>9.0949470177292824E-13</v>
      </c>
      <c r="AF35" s="26">
        <f t="shared" si="9"/>
        <v>7.5791225147744017E-17</v>
      </c>
      <c r="AG35" s="9">
        <v>0</v>
      </c>
      <c r="AH35" s="9">
        <v>0</v>
      </c>
      <c r="AI35" s="26" t="str">
        <f t="shared" si="10"/>
        <v/>
      </c>
      <c r="AJ35" s="9">
        <v>0</v>
      </c>
      <c r="AK35" s="9">
        <v>0</v>
      </c>
      <c r="AL35" s="26" t="str">
        <f t="shared" si="11"/>
        <v/>
      </c>
      <c r="AM35" s="9">
        <v>0</v>
      </c>
      <c r="AN35" s="9">
        <v>0</v>
      </c>
      <c r="AO35" s="26" t="str">
        <f t="shared" si="12"/>
        <v/>
      </c>
      <c r="AP35" s="9">
        <v>0</v>
      </c>
      <c r="AQ35" s="9">
        <v>0</v>
      </c>
      <c r="AR35" s="26" t="str">
        <f t="shared" si="13"/>
        <v/>
      </c>
      <c r="AS35" s="29">
        <f t="shared" si="14"/>
        <v>12000</v>
      </c>
      <c r="AT35" s="29">
        <f t="shared" si="15"/>
        <v>9.0949470177292824E-13</v>
      </c>
    </row>
    <row r="36" spans="1:48" ht="18.75" x14ac:dyDescent="0.3">
      <c r="A36" s="14">
        <v>45</v>
      </c>
      <c r="B36" s="5" t="s">
        <v>34</v>
      </c>
      <c r="C36" s="6">
        <v>201738.63967543855</v>
      </c>
      <c r="D36" s="6">
        <v>89474.404539872063</v>
      </c>
      <c r="E36" s="25">
        <f t="shared" si="0"/>
        <v>0.44351644624857389</v>
      </c>
      <c r="F36" s="6">
        <v>199826.6351754386</v>
      </c>
      <c r="G36" s="6">
        <v>120098.50693334952</v>
      </c>
      <c r="H36" s="25">
        <f t="shared" si="1"/>
        <v>0.60101350767333173</v>
      </c>
      <c r="I36" s="6">
        <v>181562.47784210526</v>
      </c>
      <c r="J36" s="6">
        <v>136351.99210366153</v>
      </c>
      <c r="K36" s="25">
        <f t="shared" si="2"/>
        <v>0.7509921307762677</v>
      </c>
      <c r="L36" s="6">
        <v>375928.25017543865</v>
      </c>
      <c r="M36" s="6">
        <v>263385.94970398402</v>
      </c>
      <c r="N36" s="25">
        <f t="shared" si="3"/>
        <v>0.70062824377009914</v>
      </c>
      <c r="O36" s="6">
        <v>898481.29557543853</v>
      </c>
      <c r="P36" s="6">
        <v>738402.21120440401</v>
      </c>
      <c r="Q36" s="25">
        <f t="shared" si="4"/>
        <v>0.82183370409674383</v>
      </c>
      <c r="R36" s="6">
        <v>398203.86485964921</v>
      </c>
      <c r="S36" s="6">
        <v>387343.77828695386</v>
      </c>
      <c r="T36" s="25">
        <f t="shared" si="5"/>
        <v>0.97272732002105733</v>
      </c>
      <c r="U36" s="6">
        <v>898576.86934210546</v>
      </c>
      <c r="V36" s="6">
        <v>164850.30971054701</v>
      </c>
      <c r="W36" s="6">
        <f t="shared" si="6"/>
        <v>0.18345710348769875</v>
      </c>
      <c r="X36" s="6">
        <v>110406.18984210526</v>
      </c>
      <c r="Y36" s="6">
        <v>105664.92876495596</v>
      </c>
      <c r="Z36" s="25">
        <f t="shared" si="7"/>
        <v>0.95705620233856536</v>
      </c>
      <c r="AA36" s="6">
        <v>460591.9616263159</v>
      </c>
      <c r="AB36" s="6">
        <v>367847.47197678633</v>
      </c>
      <c r="AC36" s="25">
        <f t="shared" si="8"/>
        <v>0.79864066814788581</v>
      </c>
      <c r="AD36" s="6">
        <v>632436.22384055925</v>
      </c>
      <c r="AE36" s="6">
        <v>439657.47899409931</v>
      </c>
      <c r="AF36" s="25">
        <f t="shared" si="9"/>
        <v>0.69518073510118772</v>
      </c>
      <c r="AG36" s="6">
        <v>620454.68868421065</v>
      </c>
      <c r="AH36" s="6">
        <v>474509.44827283773</v>
      </c>
      <c r="AI36" s="25">
        <f t="shared" si="10"/>
        <v>0.76477695620146435</v>
      </c>
      <c r="AJ36" s="6">
        <v>1019111.3123421053</v>
      </c>
      <c r="AK36" s="6">
        <v>786001.16209663427</v>
      </c>
      <c r="AL36" s="25">
        <f t="shared" si="11"/>
        <v>0.77126134562303994</v>
      </c>
      <c r="AM36" s="6">
        <v>189073.66117543858</v>
      </c>
      <c r="AN36" s="6">
        <v>202099.82864695872</v>
      </c>
      <c r="AO36" s="25">
        <f t="shared" si="12"/>
        <v>1.0688946698897068</v>
      </c>
      <c r="AP36" s="6">
        <v>141842.8361754386</v>
      </c>
      <c r="AQ36" s="6">
        <v>126662.07876495595</v>
      </c>
      <c r="AR36" s="25">
        <f t="shared" si="13"/>
        <v>0.89297480352334258</v>
      </c>
      <c r="AS36" s="29">
        <f t="shared" si="14"/>
        <v>6328234.9063317869</v>
      </c>
      <c r="AT36" s="29">
        <f t="shared" si="15"/>
        <v>4402349.5500000007</v>
      </c>
      <c r="AV36" s="29"/>
    </row>
    <row r="37" spans="1:48" x14ac:dyDescent="0.25">
      <c r="A37" s="7">
        <v>4501</v>
      </c>
      <c r="B37" s="8" t="s">
        <v>35</v>
      </c>
      <c r="C37" s="9">
        <v>195767.28967543854</v>
      </c>
      <c r="D37" s="9">
        <v>69047.391358867695</v>
      </c>
      <c r="E37" s="26">
        <f t="shared" si="0"/>
        <v>0.35270137045540634</v>
      </c>
      <c r="F37" s="9">
        <v>102612.4611754386</v>
      </c>
      <c r="G37" s="9">
        <v>99665.172115297028</v>
      </c>
      <c r="H37" s="26">
        <f t="shared" si="1"/>
        <v>0.97127747423285626</v>
      </c>
      <c r="I37" s="9">
        <v>152806.48784210527</v>
      </c>
      <c r="J37" s="9">
        <v>113314.71448665771</v>
      </c>
      <c r="K37" s="26">
        <f t="shared" si="2"/>
        <v>0.74155695930755017</v>
      </c>
      <c r="L37" s="9">
        <v>80223.020175438593</v>
      </c>
      <c r="M37" s="9">
        <v>59005.320998519514</v>
      </c>
      <c r="N37" s="26">
        <f t="shared" si="3"/>
        <v>0.73551607592785229</v>
      </c>
      <c r="O37" s="9">
        <v>595598.20557543857</v>
      </c>
      <c r="P37" s="9">
        <v>506651.63834212092</v>
      </c>
      <c r="Q37" s="26">
        <f t="shared" si="4"/>
        <v>0.85066011549282339</v>
      </c>
      <c r="R37" s="9">
        <v>287099.83485964919</v>
      </c>
      <c r="S37" s="9">
        <v>301599.95499323582</v>
      </c>
      <c r="T37" s="26">
        <f t="shared" si="5"/>
        <v>1.0505054979940169</v>
      </c>
      <c r="U37" s="9">
        <v>161398.21934210529</v>
      </c>
      <c r="V37" s="9">
        <v>116417.25596935983</v>
      </c>
      <c r="W37" s="9">
        <f t="shared" si="6"/>
        <v>0.72130446323325137</v>
      </c>
      <c r="X37" s="9">
        <v>96530.849842105265</v>
      </c>
      <c r="Y37" s="9">
        <v>88330.753232074596</v>
      </c>
      <c r="Z37" s="26">
        <f t="shared" si="7"/>
        <v>0.9150520623878946</v>
      </c>
      <c r="AA37" s="9">
        <v>366896.8220263159</v>
      </c>
      <c r="AB37" s="9">
        <v>299814.71967404749</v>
      </c>
      <c r="AC37" s="26">
        <f t="shared" si="8"/>
        <v>0.81716357753718316</v>
      </c>
      <c r="AD37" s="9">
        <v>503588.37128843914</v>
      </c>
      <c r="AE37" s="9">
        <v>396609.52724858647</v>
      </c>
      <c r="AF37" s="26">
        <f t="shared" si="9"/>
        <v>0.7875668896679533</v>
      </c>
      <c r="AG37" s="9">
        <v>459467.24868421059</v>
      </c>
      <c r="AH37" s="9">
        <v>281818.15065532393</v>
      </c>
      <c r="AI37" s="26">
        <f t="shared" si="10"/>
        <v>0.61335851785382867</v>
      </c>
      <c r="AJ37" s="9">
        <v>557154.92234210519</v>
      </c>
      <c r="AK37" s="9">
        <v>430137.85398348025</v>
      </c>
      <c r="AL37" s="26">
        <f t="shared" si="11"/>
        <v>0.7720255834325489</v>
      </c>
      <c r="AM37" s="9">
        <v>159789.0511754386</v>
      </c>
      <c r="AN37" s="9">
        <v>171247.51371035411</v>
      </c>
      <c r="AO37" s="26">
        <f t="shared" si="12"/>
        <v>1.0717099353843389</v>
      </c>
      <c r="AP37" s="9">
        <v>128973.8961754386</v>
      </c>
      <c r="AQ37" s="9">
        <v>109357.90323207459</v>
      </c>
      <c r="AR37" s="26">
        <f t="shared" si="13"/>
        <v>0.84790726243796599</v>
      </c>
      <c r="AS37" s="29">
        <f t="shared" si="14"/>
        <v>3847906.6801796677</v>
      </c>
      <c r="AT37" s="29">
        <f t="shared" si="15"/>
        <v>3043017.87</v>
      </c>
      <c r="AU37" s="32">
        <v>2441078.61</v>
      </c>
      <c r="AV37" s="106">
        <f>+AT37-AU37</f>
        <v>601939.26000000024</v>
      </c>
    </row>
    <row r="38" spans="1:48" x14ac:dyDescent="0.25">
      <c r="A38" s="15">
        <v>450105</v>
      </c>
      <c r="B38" s="16" t="s">
        <v>36</v>
      </c>
      <c r="C38" s="9">
        <v>166774.02210526314</v>
      </c>
      <c r="D38" s="9">
        <v>50586.26</v>
      </c>
      <c r="E38" s="26">
        <f t="shared" si="0"/>
        <v>0.30332218028579627</v>
      </c>
      <c r="F38" s="9">
        <v>71290.73210526316</v>
      </c>
      <c r="G38" s="9">
        <v>76038.309999999983</v>
      </c>
      <c r="H38" s="26">
        <f t="shared" si="1"/>
        <v>1.0665946014935976</v>
      </c>
      <c r="I38" s="9">
        <v>114027.14210526316</v>
      </c>
      <c r="J38" s="9">
        <v>84156.26999999999</v>
      </c>
      <c r="K38" s="26">
        <f t="shared" si="2"/>
        <v>0.73803717646726485</v>
      </c>
      <c r="L38" s="9">
        <v>46919.512105263158</v>
      </c>
      <c r="M38" s="9">
        <v>38819.599999999999</v>
      </c>
      <c r="N38" s="26">
        <f t="shared" si="3"/>
        <v>0.8273658070635701</v>
      </c>
      <c r="O38" s="9">
        <v>448744.15210526309</v>
      </c>
      <c r="P38" s="9">
        <v>357338.19</v>
      </c>
      <c r="Q38" s="26">
        <f t="shared" si="4"/>
        <v>0.79630717932158868</v>
      </c>
      <c r="R38" s="9">
        <v>204089.05631578946</v>
      </c>
      <c r="S38" s="9">
        <v>216569.78000000006</v>
      </c>
      <c r="T38" s="26">
        <f t="shared" si="5"/>
        <v>1.0611533215426261</v>
      </c>
      <c r="U38" s="9">
        <v>109110.97210526316</v>
      </c>
      <c r="V38" s="9">
        <v>86389.969999999987</v>
      </c>
      <c r="W38" s="9">
        <f t="shared" si="6"/>
        <v>0.79176244453817679</v>
      </c>
      <c r="X38" s="9">
        <v>71360.572105263156</v>
      </c>
      <c r="Y38" s="9">
        <v>63615.839999999997</v>
      </c>
      <c r="Z38" s="26">
        <f t="shared" si="7"/>
        <v>0.89147043140518833</v>
      </c>
      <c r="AA38" s="9">
        <v>275661.48631578952</v>
      </c>
      <c r="AB38" s="9">
        <v>222202.05</v>
      </c>
      <c r="AC38" s="26">
        <f t="shared" si="8"/>
        <v>0.80606853343833462</v>
      </c>
      <c r="AD38" s="9">
        <v>314070.06210526312</v>
      </c>
      <c r="AE38" s="9">
        <v>278435.49</v>
      </c>
      <c r="AF38" s="26">
        <f t="shared" si="9"/>
        <v>0.88653941777704393</v>
      </c>
      <c r="AG38" s="9">
        <v>238132.54421052634</v>
      </c>
      <c r="AH38" s="9">
        <v>180850.45</v>
      </c>
      <c r="AI38" s="26">
        <f t="shared" si="10"/>
        <v>0.75945289460358334</v>
      </c>
      <c r="AJ38" s="9">
        <v>339777.62210526317</v>
      </c>
      <c r="AK38" s="9">
        <v>307719.95999999996</v>
      </c>
      <c r="AL38" s="26">
        <f t="shared" si="11"/>
        <v>0.90565104933446228</v>
      </c>
      <c r="AM38" s="9">
        <v>115635.04210526316</v>
      </c>
      <c r="AN38" s="9">
        <v>131534.90000000002</v>
      </c>
      <c r="AO38" s="26">
        <f t="shared" si="12"/>
        <v>1.1375003425022594</v>
      </c>
      <c r="AP38" s="9">
        <v>100952.57210526316</v>
      </c>
      <c r="AQ38" s="9">
        <v>83719.63</v>
      </c>
      <c r="AR38" s="26">
        <f t="shared" si="13"/>
        <v>0.82929665142860964</v>
      </c>
      <c r="AS38" s="29">
        <f t="shared" si="14"/>
        <v>2616545.4900000002</v>
      </c>
      <c r="AT38" s="29">
        <f t="shared" si="15"/>
        <v>2177976.6999999997</v>
      </c>
    </row>
    <row r="39" spans="1:48" x14ac:dyDescent="0.25">
      <c r="A39" s="15">
        <v>450110</v>
      </c>
      <c r="B39" s="16" t="s">
        <v>37</v>
      </c>
      <c r="C39" s="9">
        <v>10848.813333333335</v>
      </c>
      <c r="D39" s="9">
        <v>5868.94</v>
      </c>
      <c r="E39" s="26">
        <f t="shared" si="0"/>
        <v>0.54097529560836743</v>
      </c>
      <c r="F39" s="9">
        <v>7755.5633333333335</v>
      </c>
      <c r="G39" s="9">
        <v>7620.04</v>
      </c>
      <c r="H39" s="26">
        <f t="shared" si="1"/>
        <v>0.98252566222354787</v>
      </c>
      <c r="I39" s="9">
        <v>9897.9500000000007</v>
      </c>
      <c r="J39" s="9">
        <v>7835.2599999999984</v>
      </c>
      <c r="K39" s="26">
        <f t="shared" si="2"/>
        <v>0.79160432210710274</v>
      </c>
      <c r="L39" s="9">
        <v>6917.5733333333346</v>
      </c>
      <c r="M39" s="9">
        <v>4207.67</v>
      </c>
      <c r="N39" s="26">
        <f t="shared" si="3"/>
        <v>0.6082580982155591</v>
      </c>
      <c r="O39" s="9">
        <v>37999.92333333334</v>
      </c>
      <c r="P39" s="9">
        <v>41589.99</v>
      </c>
      <c r="Q39" s="26">
        <f t="shared" si="4"/>
        <v>1.0944756292052167</v>
      </c>
      <c r="R39" s="9">
        <v>24815.393333333337</v>
      </c>
      <c r="S39" s="9">
        <v>27748.929999999997</v>
      </c>
      <c r="T39" s="26">
        <f t="shared" si="5"/>
        <v>1.1182143932704134</v>
      </c>
      <c r="U39" s="9">
        <v>11604.650000000001</v>
      </c>
      <c r="V39" s="9">
        <v>8333.1299999999992</v>
      </c>
      <c r="W39" s="9">
        <f t="shared" si="6"/>
        <v>0.71808542265384978</v>
      </c>
      <c r="X39" s="9">
        <v>7465.47</v>
      </c>
      <c r="Y39" s="9">
        <v>8503.32</v>
      </c>
      <c r="Z39" s="26">
        <f t="shared" si="7"/>
        <v>1.139020048302384</v>
      </c>
      <c r="AA39" s="9">
        <v>27112.569999999996</v>
      </c>
      <c r="AB39" s="9">
        <v>26228.690000000002</v>
      </c>
      <c r="AC39" s="26">
        <f t="shared" si="8"/>
        <v>0.96739962312683769</v>
      </c>
      <c r="AD39" s="9">
        <v>35990.496666666673</v>
      </c>
      <c r="AE39" s="9">
        <v>35967.43</v>
      </c>
      <c r="AF39" s="26">
        <f t="shared" si="9"/>
        <v>0.99935909007090651</v>
      </c>
      <c r="AG39" s="9">
        <v>30192.71</v>
      </c>
      <c r="AH39" s="9">
        <v>19871.78</v>
      </c>
      <c r="AI39" s="26">
        <f t="shared" si="10"/>
        <v>0.65816483515391633</v>
      </c>
      <c r="AJ39" s="9">
        <v>35857.979999999996</v>
      </c>
      <c r="AK39" s="9">
        <v>31828.719999999998</v>
      </c>
      <c r="AL39" s="26">
        <f t="shared" si="11"/>
        <v>0.88763282259625331</v>
      </c>
      <c r="AM39" s="9">
        <v>12384.133333333335</v>
      </c>
      <c r="AN39" s="9">
        <v>12926.289999999997</v>
      </c>
      <c r="AO39" s="26">
        <f t="shared" si="12"/>
        <v>1.0437783292600205</v>
      </c>
      <c r="AP39" s="9">
        <v>8871.8033333333333</v>
      </c>
      <c r="AQ39" s="9">
        <v>8133.3499999999995</v>
      </c>
      <c r="AR39" s="26">
        <f t="shared" si="13"/>
        <v>0.91676401002276497</v>
      </c>
      <c r="AS39" s="29">
        <f t="shared" si="14"/>
        <v>267715.03000000003</v>
      </c>
      <c r="AT39" s="29">
        <f t="shared" si="15"/>
        <v>246663.54</v>
      </c>
    </row>
    <row r="40" spans="1:48" x14ac:dyDescent="0.25">
      <c r="A40" s="15">
        <v>450120</v>
      </c>
      <c r="B40" s="16" t="s">
        <v>38</v>
      </c>
      <c r="C40" s="9">
        <v>13133.654236842105</v>
      </c>
      <c r="D40" s="9">
        <v>5670.6000000000013</v>
      </c>
      <c r="E40" s="26">
        <f t="shared" si="0"/>
        <v>0.43176102383546966</v>
      </c>
      <c r="F40" s="9">
        <v>7651.4357368421051</v>
      </c>
      <c r="G40" s="9">
        <v>9002.1299999999992</v>
      </c>
      <c r="H40" s="26">
        <f t="shared" si="1"/>
        <v>1.1765282111243807</v>
      </c>
      <c r="I40" s="9">
        <v>9986.9457368421045</v>
      </c>
      <c r="J40" s="9">
        <v>10081.909999999998</v>
      </c>
      <c r="K40" s="26">
        <f t="shared" si="2"/>
        <v>1.0095088394049812</v>
      </c>
      <c r="L40" s="9">
        <v>6469.5147368421049</v>
      </c>
      <c r="M40" s="9">
        <v>4341.2</v>
      </c>
      <c r="N40" s="26">
        <f t="shared" si="3"/>
        <v>0.67102405305270596</v>
      </c>
      <c r="O40" s="9">
        <v>39978.500136842107</v>
      </c>
      <c r="P40" s="9">
        <v>40607.46</v>
      </c>
      <c r="Q40" s="26">
        <f t="shared" si="4"/>
        <v>1.0157324527184619</v>
      </c>
      <c r="R40" s="9">
        <v>23607.705210526317</v>
      </c>
      <c r="S40" s="9">
        <v>25595.019999999986</v>
      </c>
      <c r="T40" s="26">
        <f t="shared" si="5"/>
        <v>1.0841807694458823</v>
      </c>
      <c r="U40" s="9">
        <v>11896.187236842106</v>
      </c>
      <c r="V40" s="9">
        <v>10203.289999999999</v>
      </c>
      <c r="W40" s="9">
        <f t="shared" si="6"/>
        <v>0.85769413315896215</v>
      </c>
      <c r="X40" s="9">
        <v>7242.707736842106</v>
      </c>
      <c r="Y40" s="9">
        <v>7229.3000000000011</v>
      </c>
      <c r="Z40" s="26">
        <f t="shared" si="7"/>
        <v>0.99814879499087028</v>
      </c>
      <c r="AA40" s="9">
        <v>27165.465710526318</v>
      </c>
      <c r="AB40" s="9">
        <v>24713.440000000006</v>
      </c>
      <c r="AC40" s="26">
        <f t="shared" si="8"/>
        <v>0.90973739465190984</v>
      </c>
      <c r="AD40" s="9">
        <v>33992.233236842098</v>
      </c>
      <c r="AE40" s="9">
        <v>30790.760000000002</v>
      </c>
      <c r="AF40" s="26">
        <f t="shared" si="9"/>
        <v>0.90581750794260218</v>
      </c>
      <c r="AG40" s="9">
        <v>27945.384473684211</v>
      </c>
      <c r="AH40" s="9">
        <v>20037.579999999998</v>
      </c>
      <c r="AI40" s="26">
        <f t="shared" si="10"/>
        <v>0.71702645633196116</v>
      </c>
      <c r="AJ40" s="9">
        <v>34750.700236842102</v>
      </c>
      <c r="AK40" s="9">
        <v>34353.96</v>
      </c>
      <c r="AL40" s="26">
        <f t="shared" si="11"/>
        <v>0.98858324482274795</v>
      </c>
      <c r="AM40" s="9">
        <v>11566.595736842104</v>
      </c>
      <c r="AN40" s="9">
        <v>14879.849999999999</v>
      </c>
      <c r="AO40" s="26">
        <f t="shared" si="12"/>
        <v>1.2864502519617302</v>
      </c>
      <c r="AP40" s="9">
        <v>9167.4207368421048</v>
      </c>
      <c r="AQ40" s="9">
        <v>9367.6999999999971</v>
      </c>
      <c r="AR40" s="26">
        <f t="shared" si="13"/>
        <v>1.0218468497200099</v>
      </c>
      <c r="AS40" s="29">
        <f t="shared" si="14"/>
        <v>264554.45089999994</v>
      </c>
      <c r="AT40" s="29">
        <f t="shared" si="15"/>
        <v>246874.2</v>
      </c>
    </row>
    <row r="41" spans="1:48" x14ac:dyDescent="0.25">
      <c r="A41" s="15">
        <v>450135</v>
      </c>
      <c r="B41" s="16" t="s">
        <v>39</v>
      </c>
      <c r="C41" s="9">
        <v>3097.0299999999997</v>
      </c>
      <c r="D41" s="9">
        <v>1820.24</v>
      </c>
      <c r="E41" s="26">
        <f t="shared" si="0"/>
        <v>0.5877372837847874</v>
      </c>
      <c r="F41" s="9">
        <v>5784.7</v>
      </c>
      <c r="G41" s="9">
        <v>3753.8700000000008</v>
      </c>
      <c r="H41" s="26">
        <f t="shared" si="1"/>
        <v>0.64893080021435867</v>
      </c>
      <c r="I41" s="9">
        <v>6896.78</v>
      </c>
      <c r="J41" s="9">
        <v>6651.5</v>
      </c>
      <c r="K41" s="26">
        <f t="shared" si="2"/>
        <v>0.96443557718239525</v>
      </c>
      <c r="L41" s="9">
        <v>6078.51</v>
      </c>
      <c r="M41" s="9">
        <v>530.41999999999996</v>
      </c>
      <c r="N41" s="26">
        <f t="shared" si="3"/>
        <v>8.7261516391352476E-2</v>
      </c>
      <c r="O41" s="9">
        <v>22774.119999999995</v>
      </c>
      <c r="P41" s="9">
        <v>19241.509999999998</v>
      </c>
      <c r="Q41" s="26">
        <f t="shared" si="4"/>
        <v>0.84488489566226943</v>
      </c>
      <c r="R41" s="9">
        <v>20270.960000000003</v>
      </c>
      <c r="S41" s="9">
        <v>13588.060000000001</v>
      </c>
      <c r="T41" s="26">
        <f t="shared" si="5"/>
        <v>0.67032148452761975</v>
      </c>
      <c r="U41" s="9">
        <v>7625.7099999999991</v>
      </c>
      <c r="V41" s="9">
        <v>6895.3300000000008</v>
      </c>
      <c r="W41" s="9">
        <f t="shared" si="6"/>
        <v>0.9042213774192831</v>
      </c>
      <c r="X41" s="9">
        <v>5834.3200000000006</v>
      </c>
      <c r="Y41" s="9">
        <v>4984.7800000000007</v>
      </c>
      <c r="Z41" s="26">
        <f t="shared" si="7"/>
        <v>0.85438920045523725</v>
      </c>
      <c r="AA41" s="9">
        <v>19289.02</v>
      </c>
      <c r="AB41" s="9">
        <v>14524.360000000002</v>
      </c>
      <c r="AC41" s="26">
        <f t="shared" si="8"/>
        <v>0.75298589560278351</v>
      </c>
      <c r="AD41" s="9">
        <v>29286.830000000005</v>
      </c>
      <c r="AE41" s="9">
        <v>17071.63</v>
      </c>
      <c r="AF41" s="26">
        <f t="shared" si="9"/>
        <v>0.5829114998106657</v>
      </c>
      <c r="AG41" s="9">
        <v>25954.2</v>
      </c>
      <c r="AH41" s="9">
        <v>12967.440000000002</v>
      </c>
      <c r="AI41" s="26">
        <f t="shared" si="10"/>
        <v>0.49962780590424677</v>
      </c>
      <c r="AJ41" s="9">
        <v>27363.160000000003</v>
      </c>
      <c r="AK41" s="9">
        <v>23955.96</v>
      </c>
      <c r="AL41" s="26">
        <f t="shared" si="11"/>
        <v>0.87548221769707868</v>
      </c>
      <c r="AM41" s="9">
        <v>10488.72</v>
      </c>
      <c r="AN41" s="9">
        <v>7221.4600000000028</v>
      </c>
      <c r="AO41" s="26">
        <f t="shared" si="12"/>
        <v>0.68849773852290874</v>
      </c>
      <c r="AP41" s="9">
        <v>5834.3200000000006</v>
      </c>
      <c r="AQ41" s="9">
        <v>5896.670000000001</v>
      </c>
      <c r="AR41" s="26">
        <f t="shared" si="13"/>
        <v>1.0106867638388022</v>
      </c>
      <c r="AS41" s="29">
        <f t="shared" si="14"/>
        <v>196578.38000000003</v>
      </c>
      <c r="AT41" s="29">
        <f t="shared" si="15"/>
        <v>139103.23000000001</v>
      </c>
    </row>
    <row r="42" spans="1:48" x14ac:dyDescent="0.25">
      <c r="A42" s="17">
        <v>450190</v>
      </c>
      <c r="B42" s="16" t="s">
        <v>40</v>
      </c>
      <c r="C42" s="18">
        <v>1913.77</v>
      </c>
      <c r="D42" s="18">
        <v>5101.3513588676942</v>
      </c>
      <c r="E42" s="28">
        <f t="shared" si="0"/>
        <v>2.6656031596627048</v>
      </c>
      <c r="F42" s="18">
        <v>10130.029999999999</v>
      </c>
      <c r="G42" s="18">
        <v>3250.8221152970536</v>
      </c>
      <c r="H42" s="28">
        <f t="shared" si="1"/>
        <v>0.32090942626004604</v>
      </c>
      <c r="I42" s="9">
        <v>11997.67</v>
      </c>
      <c r="J42" s="18">
        <v>4589.7744866577204</v>
      </c>
      <c r="K42" s="28">
        <f t="shared" si="2"/>
        <v>0.38255548674515305</v>
      </c>
      <c r="L42" s="18">
        <v>13837.909999999998</v>
      </c>
      <c r="M42" s="18">
        <v>11106.430998519523</v>
      </c>
      <c r="N42" s="28">
        <f t="shared" si="3"/>
        <v>0.80260899214690118</v>
      </c>
      <c r="O42" s="18">
        <v>46101.51</v>
      </c>
      <c r="P42" s="18">
        <v>47874.488342120923</v>
      </c>
      <c r="Q42" s="28">
        <f t="shared" si="4"/>
        <v>1.0384581403542079</v>
      </c>
      <c r="R42" s="18">
        <v>14316.720000000001</v>
      </c>
      <c r="S42" s="18">
        <v>18098.164993235769</v>
      </c>
      <c r="T42" s="28">
        <f t="shared" si="5"/>
        <v>1.2641278863619438</v>
      </c>
      <c r="U42" s="18">
        <v>21160.7</v>
      </c>
      <c r="V42" s="18">
        <v>4595.5359693598493</v>
      </c>
      <c r="W42" s="18">
        <f t="shared" si="6"/>
        <v>0.21717315444951488</v>
      </c>
      <c r="X42" s="18">
        <v>4627.7800000000007</v>
      </c>
      <c r="Y42" s="18">
        <v>3997.5132320745856</v>
      </c>
      <c r="Z42" s="28">
        <f t="shared" si="7"/>
        <v>0.86380796668696114</v>
      </c>
      <c r="AA42" s="18">
        <v>17668.280000000002</v>
      </c>
      <c r="AB42" s="18">
        <v>12146.179674047507</v>
      </c>
      <c r="AC42" s="28">
        <f t="shared" si="8"/>
        <v>0.6874568251152634</v>
      </c>
      <c r="AD42" s="18">
        <v>90248.749279667187</v>
      </c>
      <c r="AE42" s="18">
        <v>34344.217248586487</v>
      </c>
      <c r="AF42" s="28">
        <f t="shared" si="9"/>
        <v>0.38055061729619061</v>
      </c>
      <c r="AG42" s="18">
        <v>137242.41</v>
      </c>
      <c r="AH42" s="18">
        <v>48090.900655323945</v>
      </c>
      <c r="AI42" s="28">
        <f t="shared" si="10"/>
        <v>0.35040845359188855</v>
      </c>
      <c r="AJ42" s="20">
        <v>119405.46</v>
      </c>
      <c r="AK42" s="34">
        <v>32279.253983480288</v>
      </c>
      <c r="AL42" s="35">
        <f t="shared" si="11"/>
        <v>0.27033314878130604</v>
      </c>
      <c r="AM42" s="18">
        <v>9714.5600000000013</v>
      </c>
      <c r="AN42" s="18">
        <v>4685.0137103540774</v>
      </c>
      <c r="AO42" s="28">
        <f t="shared" si="12"/>
        <v>0.4822672061682749</v>
      </c>
      <c r="AP42" s="18">
        <v>4147.78</v>
      </c>
      <c r="AQ42" s="18">
        <v>2240.5532320745851</v>
      </c>
      <c r="AR42" s="28">
        <f t="shared" si="13"/>
        <v>0.54018130953777332</v>
      </c>
      <c r="AS42" s="29">
        <f t="shared" si="14"/>
        <v>502513.32927966723</v>
      </c>
      <c r="AT42" s="29">
        <f t="shared" si="15"/>
        <v>232400.19999999998</v>
      </c>
    </row>
    <row r="43" spans="1:48" x14ac:dyDescent="0.25">
      <c r="A43" s="17">
        <v>45019001</v>
      </c>
      <c r="B43" t="s">
        <v>85</v>
      </c>
      <c r="C43" s="9">
        <v>0</v>
      </c>
      <c r="D43" s="9">
        <v>0</v>
      </c>
      <c r="E43" s="26" t="str">
        <f t="shared" si="0"/>
        <v/>
      </c>
      <c r="F43" s="9">
        <v>0</v>
      </c>
      <c r="G43" s="9">
        <v>0</v>
      </c>
      <c r="H43" s="26" t="str">
        <f t="shared" si="1"/>
        <v/>
      </c>
      <c r="I43" s="9">
        <v>0</v>
      </c>
      <c r="J43" s="9">
        <v>0</v>
      </c>
      <c r="K43" s="26" t="str">
        <f t="shared" si="2"/>
        <v/>
      </c>
      <c r="L43" s="9">
        <v>0</v>
      </c>
      <c r="M43" s="9">
        <v>0</v>
      </c>
      <c r="N43" s="26" t="str">
        <f t="shared" si="3"/>
        <v/>
      </c>
      <c r="O43" s="9">
        <v>0</v>
      </c>
      <c r="P43" s="9">
        <v>0</v>
      </c>
      <c r="Q43" s="26" t="str">
        <f t="shared" si="4"/>
        <v/>
      </c>
      <c r="R43" s="9">
        <v>0</v>
      </c>
      <c r="S43" s="9">
        <v>0</v>
      </c>
      <c r="T43" s="26" t="str">
        <f t="shared" si="5"/>
        <v/>
      </c>
      <c r="U43" s="9">
        <v>0</v>
      </c>
      <c r="V43" s="9">
        <v>0</v>
      </c>
      <c r="W43" s="9" t="str">
        <f t="shared" si="6"/>
        <v/>
      </c>
      <c r="X43" s="9">
        <v>0</v>
      </c>
      <c r="Y43" s="9">
        <v>0</v>
      </c>
      <c r="Z43" s="26" t="str">
        <f t="shared" si="7"/>
        <v/>
      </c>
      <c r="AA43" s="9">
        <v>0</v>
      </c>
      <c r="AB43" s="9">
        <v>0</v>
      </c>
      <c r="AC43" s="26" t="str">
        <f t="shared" si="8"/>
        <v/>
      </c>
      <c r="AD43" s="9">
        <v>0</v>
      </c>
      <c r="AE43" s="9">
        <v>0</v>
      </c>
      <c r="AF43" s="26" t="str">
        <f t="shared" si="9"/>
        <v/>
      </c>
      <c r="AG43" s="9">
        <v>0</v>
      </c>
      <c r="AH43" s="9">
        <v>700</v>
      </c>
      <c r="AI43" s="26" t="str">
        <f t="shared" si="10"/>
        <v/>
      </c>
      <c r="AJ43" s="9">
        <v>0</v>
      </c>
      <c r="AK43" s="9">
        <v>0</v>
      </c>
      <c r="AL43" s="26" t="str">
        <f t="shared" si="11"/>
        <v/>
      </c>
      <c r="AM43" s="9">
        <v>0</v>
      </c>
      <c r="AN43" s="9">
        <v>0</v>
      </c>
      <c r="AO43" s="26" t="str">
        <f t="shared" si="12"/>
        <v/>
      </c>
      <c r="AP43" s="9">
        <v>0</v>
      </c>
      <c r="AQ43" s="9">
        <v>0</v>
      </c>
      <c r="AR43" s="26" t="str">
        <f t="shared" si="13"/>
        <v/>
      </c>
      <c r="AS43" s="29">
        <f t="shared" si="14"/>
        <v>0</v>
      </c>
      <c r="AT43" s="29">
        <f t="shared" si="15"/>
        <v>700</v>
      </c>
    </row>
    <row r="44" spans="1:48" x14ac:dyDescent="0.25">
      <c r="A44" s="17">
        <v>45019005</v>
      </c>
      <c r="B44" s="16" t="s">
        <v>41</v>
      </c>
      <c r="C44" s="9">
        <v>0</v>
      </c>
      <c r="D44" s="9">
        <v>0</v>
      </c>
      <c r="E44" s="26" t="str">
        <f t="shared" si="0"/>
        <v/>
      </c>
      <c r="F44" s="9">
        <v>0</v>
      </c>
      <c r="G44" s="9">
        <v>0</v>
      </c>
      <c r="H44" s="26" t="str">
        <f t="shared" si="1"/>
        <v/>
      </c>
      <c r="I44" s="9">
        <v>0</v>
      </c>
      <c r="J44" s="9">
        <v>0</v>
      </c>
      <c r="K44" s="26" t="str">
        <f t="shared" si="2"/>
        <v/>
      </c>
      <c r="L44" s="9">
        <v>0</v>
      </c>
      <c r="M44" s="9">
        <v>0</v>
      </c>
      <c r="N44" s="26" t="str">
        <f t="shared" si="3"/>
        <v/>
      </c>
      <c r="O44" s="9">
        <v>0</v>
      </c>
      <c r="P44" s="9">
        <v>977.01999999999987</v>
      </c>
      <c r="Q44" s="26" t="str">
        <f t="shared" si="4"/>
        <v/>
      </c>
      <c r="R44" s="9">
        <v>0</v>
      </c>
      <c r="S44" s="9">
        <v>3382.42</v>
      </c>
      <c r="T44" s="26" t="str">
        <f t="shared" si="5"/>
        <v/>
      </c>
      <c r="U44" s="9">
        <v>0</v>
      </c>
      <c r="V44" s="9">
        <v>201.6</v>
      </c>
      <c r="W44" s="9" t="str">
        <f t="shared" si="6"/>
        <v/>
      </c>
      <c r="X44" s="9">
        <v>0</v>
      </c>
      <c r="Y44" s="9">
        <v>0</v>
      </c>
      <c r="Z44" s="26" t="str">
        <f t="shared" si="7"/>
        <v/>
      </c>
      <c r="AA44" s="9">
        <v>0</v>
      </c>
      <c r="AB44" s="9">
        <v>111.96</v>
      </c>
      <c r="AC44" s="26" t="str">
        <f t="shared" si="8"/>
        <v/>
      </c>
      <c r="AD44" s="9">
        <v>0</v>
      </c>
      <c r="AE44" s="9">
        <v>143.52000000000001</v>
      </c>
      <c r="AF44" s="26" t="str">
        <f t="shared" si="9"/>
        <v/>
      </c>
      <c r="AG44" s="9">
        <v>12000</v>
      </c>
      <c r="AH44" s="9">
        <v>2121.4499999999998</v>
      </c>
      <c r="AI44" s="26">
        <f t="shared" si="10"/>
        <v>0.17678749999999999</v>
      </c>
      <c r="AJ44" s="9">
        <v>0</v>
      </c>
      <c r="AK44" s="9">
        <v>80.81</v>
      </c>
      <c r="AL44" s="26" t="str">
        <f t="shared" si="11"/>
        <v/>
      </c>
      <c r="AM44" s="9">
        <v>0</v>
      </c>
      <c r="AN44" s="9">
        <v>0</v>
      </c>
      <c r="AO44" s="26" t="str">
        <f t="shared" si="12"/>
        <v/>
      </c>
      <c r="AP44" s="9">
        <v>0</v>
      </c>
      <c r="AQ44" s="9">
        <v>0</v>
      </c>
      <c r="AR44" s="26" t="str">
        <f t="shared" si="13"/>
        <v/>
      </c>
      <c r="AS44" s="29">
        <f t="shared" si="14"/>
        <v>12000</v>
      </c>
      <c r="AT44" s="29">
        <f t="shared" si="15"/>
        <v>7018.7800000000007</v>
      </c>
    </row>
    <row r="45" spans="1:48" x14ac:dyDescent="0.25">
      <c r="A45" s="17">
        <v>45019015</v>
      </c>
      <c r="B45" s="16" t="s">
        <v>42</v>
      </c>
      <c r="C45" s="9">
        <v>0</v>
      </c>
      <c r="D45" s="9">
        <v>0</v>
      </c>
      <c r="E45" s="26" t="str">
        <f t="shared" si="0"/>
        <v/>
      </c>
      <c r="F45" s="9">
        <v>0</v>
      </c>
      <c r="G45" s="9">
        <v>0</v>
      </c>
      <c r="H45" s="26" t="str">
        <f t="shared" si="1"/>
        <v/>
      </c>
      <c r="I45" s="9">
        <v>0</v>
      </c>
      <c r="J45" s="9">
        <v>0</v>
      </c>
      <c r="K45" s="26" t="str">
        <f t="shared" si="2"/>
        <v/>
      </c>
      <c r="L45" s="9">
        <v>0</v>
      </c>
      <c r="M45" s="9">
        <v>0</v>
      </c>
      <c r="N45" s="26" t="str">
        <f t="shared" si="3"/>
        <v/>
      </c>
      <c r="O45" s="9">
        <v>0</v>
      </c>
      <c r="P45" s="9">
        <v>0</v>
      </c>
      <c r="Q45" s="26" t="str">
        <f t="shared" si="4"/>
        <v/>
      </c>
      <c r="R45" s="9">
        <v>0</v>
      </c>
      <c r="S45" s="9">
        <v>0</v>
      </c>
      <c r="T45" s="26" t="str">
        <f t="shared" si="5"/>
        <v/>
      </c>
      <c r="U45" s="9">
        <v>0</v>
      </c>
      <c r="V45" s="9">
        <v>0</v>
      </c>
      <c r="W45" s="9" t="str">
        <f t="shared" si="6"/>
        <v/>
      </c>
      <c r="X45" s="9">
        <v>0</v>
      </c>
      <c r="Y45" s="9">
        <v>0</v>
      </c>
      <c r="Z45" s="26" t="str">
        <f t="shared" si="7"/>
        <v/>
      </c>
      <c r="AA45" s="9">
        <v>0</v>
      </c>
      <c r="AB45" s="9">
        <v>0</v>
      </c>
      <c r="AC45" s="26" t="str">
        <f t="shared" si="8"/>
        <v/>
      </c>
      <c r="AD45" s="9">
        <v>0</v>
      </c>
      <c r="AE45" s="9">
        <v>0</v>
      </c>
      <c r="AF45" s="26" t="str">
        <f t="shared" si="9"/>
        <v/>
      </c>
      <c r="AG45" s="9">
        <v>50000</v>
      </c>
      <c r="AH45" s="9">
        <v>8216</v>
      </c>
      <c r="AI45" s="26">
        <f t="shared" si="10"/>
        <v>0.16431999999999999</v>
      </c>
      <c r="AJ45" s="9">
        <v>0</v>
      </c>
      <c r="AK45" s="9">
        <v>0</v>
      </c>
      <c r="AL45" s="26" t="str">
        <f t="shared" si="11"/>
        <v/>
      </c>
      <c r="AM45" s="9">
        <v>0</v>
      </c>
      <c r="AN45" s="9">
        <v>0</v>
      </c>
      <c r="AO45" s="26" t="str">
        <f t="shared" si="12"/>
        <v/>
      </c>
      <c r="AP45" s="9">
        <v>0</v>
      </c>
      <c r="AQ45" s="9">
        <v>0</v>
      </c>
      <c r="AR45" s="26" t="str">
        <f t="shared" si="13"/>
        <v/>
      </c>
      <c r="AS45" s="29">
        <f t="shared" si="14"/>
        <v>50000</v>
      </c>
      <c r="AT45" s="29">
        <f t="shared" si="15"/>
        <v>8216</v>
      </c>
    </row>
    <row r="46" spans="1:48" x14ac:dyDescent="0.25">
      <c r="A46" s="17">
        <v>45019019</v>
      </c>
      <c r="B46" s="16" t="s">
        <v>43</v>
      </c>
      <c r="C46" s="9">
        <v>0</v>
      </c>
      <c r="D46" s="9">
        <v>0</v>
      </c>
      <c r="E46" s="26" t="str">
        <f t="shared" si="0"/>
        <v/>
      </c>
      <c r="F46" s="9">
        <v>0</v>
      </c>
      <c r="G46" s="9">
        <v>0</v>
      </c>
      <c r="H46" s="26" t="str">
        <f t="shared" si="1"/>
        <v/>
      </c>
      <c r="I46" s="9">
        <v>0</v>
      </c>
      <c r="J46" s="9">
        <v>0</v>
      </c>
      <c r="K46" s="26" t="str">
        <f t="shared" si="2"/>
        <v/>
      </c>
      <c r="L46" s="9">
        <v>0</v>
      </c>
      <c r="M46" s="9">
        <v>0</v>
      </c>
      <c r="N46" s="26" t="str">
        <f t="shared" si="3"/>
        <v/>
      </c>
      <c r="O46" s="9">
        <v>30000</v>
      </c>
      <c r="P46" s="9">
        <v>16992</v>
      </c>
      <c r="Q46" s="26">
        <f t="shared" si="4"/>
        <v>0.56640000000000001</v>
      </c>
      <c r="R46" s="9">
        <v>0</v>
      </c>
      <c r="S46" s="9">
        <v>0</v>
      </c>
      <c r="T46" s="26" t="str">
        <f t="shared" si="5"/>
        <v/>
      </c>
      <c r="U46" s="9">
        <v>0</v>
      </c>
      <c r="V46" s="9">
        <v>0</v>
      </c>
      <c r="W46" s="9" t="str">
        <f t="shared" si="6"/>
        <v/>
      </c>
      <c r="X46" s="9">
        <v>0</v>
      </c>
      <c r="Y46" s="9">
        <v>0</v>
      </c>
      <c r="Z46" s="26" t="str">
        <f t="shared" si="7"/>
        <v/>
      </c>
      <c r="AA46" s="9">
        <v>0</v>
      </c>
      <c r="AB46" s="9">
        <v>0</v>
      </c>
      <c r="AC46" s="26" t="str">
        <f t="shared" si="8"/>
        <v/>
      </c>
      <c r="AD46" s="9">
        <v>0</v>
      </c>
      <c r="AE46" s="9">
        <v>0</v>
      </c>
      <c r="AF46" s="26" t="str">
        <f t="shared" si="9"/>
        <v/>
      </c>
      <c r="AG46" s="9">
        <v>0</v>
      </c>
      <c r="AH46" s="9">
        <v>0</v>
      </c>
      <c r="AI46" s="26" t="str">
        <f t="shared" si="10"/>
        <v/>
      </c>
      <c r="AJ46" s="9">
        <v>0</v>
      </c>
      <c r="AK46" s="9">
        <v>0</v>
      </c>
      <c r="AL46" s="26" t="str">
        <f t="shared" si="11"/>
        <v/>
      </c>
      <c r="AM46" s="9">
        <v>0</v>
      </c>
      <c r="AN46" s="9">
        <v>0</v>
      </c>
      <c r="AO46" s="26" t="str">
        <f t="shared" si="12"/>
        <v/>
      </c>
      <c r="AP46" s="9">
        <v>0</v>
      </c>
      <c r="AQ46" s="9">
        <v>0</v>
      </c>
      <c r="AR46" s="26" t="str">
        <f t="shared" si="13"/>
        <v/>
      </c>
      <c r="AS46" s="29">
        <f t="shared" si="14"/>
        <v>30000</v>
      </c>
      <c r="AT46" s="29">
        <f t="shared" si="15"/>
        <v>16992</v>
      </c>
    </row>
    <row r="47" spans="1:48" x14ac:dyDescent="0.25">
      <c r="A47" s="17">
        <v>45019020</v>
      </c>
      <c r="B47" s="16" t="s">
        <v>44</v>
      </c>
      <c r="C47" s="9">
        <v>0</v>
      </c>
      <c r="D47" s="9">
        <v>1151.69</v>
      </c>
      <c r="E47" s="26" t="str">
        <f t="shared" si="0"/>
        <v/>
      </c>
      <c r="F47" s="9">
        <v>6000</v>
      </c>
      <c r="G47" s="9">
        <v>440.29999999999995</v>
      </c>
      <c r="H47" s="26">
        <f t="shared" si="1"/>
        <v>7.3383333333333328E-2</v>
      </c>
      <c r="I47" s="9">
        <v>6900</v>
      </c>
      <c r="J47" s="9">
        <v>1251.3000000000002</v>
      </c>
      <c r="K47" s="26">
        <f t="shared" si="2"/>
        <v>0.18134782608695654</v>
      </c>
      <c r="L47" s="9">
        <v>9600</v>
      </c>
      <c r="M47" s="9">
        <v>7687.3600000000006</v>
      </c>
      <c r="N47" s="26">
        <f t="shared" si="3"/>
        <v>0.80076666666666674</v>
      </c>
      <c r="O47" s="9">
        <v>0</v>
      </c>
      <c r="P47" s="9">
        <v>15034.109999999999</v>
      </c>
      <c r="Q47" s="26" t="str">
        <f t="shared" si="4"/>
        <v/>
      </c>
      <c r="R47" s="9">
        <v>0</v>
      </c>
      <c r="S47" s="9">
        <v>539</v>
      </c>
      <c r="T47" s="26" t="str">
        <f t="shared" si="5"/>
        <v/>
      </c>
      <c r="U47" s="9">
        <v>16000</v>
      </c>
      <c r="V47" s="9">
        <v>357.75</v>
      </c>
      <c r="W47" s="9">
        <f t="shared" si="6"/>
        <v>2.2359375000000001E-2</v>
      </c>
      <c r="X47" s="9">
        <v>480</v>
      </c>
      <c r="Y47" s="9">
        <v>62.63</v>
      </c>
      <c r="Z47" s="26">
        <f t="shared" si="7"/>
        <v>0.13047916666666667</v>
      </c>
      <c r="AA47" s="9">
        <v>3899.9999999999995</v>
      </c>
      <c r="AB47" s="9">
        <v>210</v>
      </c>
      <c r="AC47" s="26">
        <f t="shared" si="8"/>
        <v>5.3846153846153849E-2</v>
      </c>
      <c r="AD47" s="9">
        <v>69549.309279667199</v>
      </c>
      <c r="AE47" s="9">
        <v>12882.440000000002</v>
      </c>
      <c r="AF47" s="26">
        <f t="shared" si="9"/>
        <v>0.18522743264347838</v>
      </c>
      <c r="AG47" s="9">
        <v>7680</v>
      </c>
      <c r="AH47" s="9">
        <v>3437.7299999999996</v>
      </c>
      <c r="AI47" s="26">
        <f t="shared" si="10"/>
        <v>0.44762109374999992</v>
      </c>
      <c r="AJ47" s="33">
        <v>100000</v>
      </c>
      <c r="AK47" s="33">
        <v>15965.57</v>
      </c>
      <c r="AL47" s="36">
        <f t="shared" si="11"/>
        <v>0.15965569999999998</v>
      </c>
      <c r="AM47" s="9">
        <v>1960</v>
      </c>
      <c r="AN47" s="9">
        <v>820.18000000000006</v>
      </c>
      <c r="AO47" s="26">
        <f t="shared" si="12"/>
        <v>0.4184591836734694</v>
      </c>
      <c r="AP47" s="9">
        <v>0</v>
      </c>
      <c r="AQ47" s="9">
        <v>0</v>
      </c>
      <c r="AR47" s="26" t="str">
        <f t="shared" si="13"/>
        <v/>
      </c>
      <c r="AS47" s="29">
        <f t="shared" si="14"/>
        <v>222069.30927966721</v>
      </c>
      <c r="AT47" s="29">
        <f t="shared" si="15"/>
        <v>59840.06</v>
      </c>
    </row>
    <row r="48" spans="1:48" x14ac:dyDescent="0.25">
      <c r="A48" s="17">
        <v>45019022</v>
      </c>
      <c r="B48" s="16" t="s">
        <v>45</v>
      </c>
      <c r="C48" s="9">
        <v>0</v>
      </c>
      <c r="D48" s="9">
        <v>8</v>
      </c>
      <c r="E48" s="26" t="str">
        <f t="shared" si="0"/>
        <v/>
      </c>
      <c r="F48" s="9">
        <v>0</v>
      </c>
      <c r="G48" s="9">
        <v>69.66</v>
      </c>
      <c r="H48" s="26" t="str">
        <f t="shared" si="1"/>
        <v/>
      </c>
      <c r="I48" s="9">
        <v>0</v>
      </c>
      <c r="J48" s="9">
        <v>60.51</v>
      </c>
      <c r="K48" s="26" t="str">
        <f t="shared" si="2"/>
        <v/>
      </c>
      <c r="L48" s="9">
        <v>0</v>
      </c>
      <c r="M48" s="9">
        <v>86</v>
      </c>
      <c r="N48" s="26" t="str">
        <f t="shared" si="3"/>
        <v/>
      </c>
      <c r="O48" s="9">
        <v>0</v>
      </c>
      <c r="P48" s="9">
        <v>151.99</v>
      </c>
      <c r="Q48" s="26" t="str">
        <f t="shared" si="4"/>
        <v/>
      </c>
      <c r="R48" s="9">
        <v>0</v>
      </c>
      <c r="S48" s="9">
        <v>25.5</v>
      </c>
      <c r="T48" s="26" t="str">
        <f t="shared" si="5"/>
        <v/>
      </c>
      <c r="U48" s="9">
        <v>0</v>
      </c>
      <c r="V48" s="9">
        <v>9.26</v>
      </c>
      <c r="W48" s="9" t="str">
        <f t="shared" si="6"/>
        <v/>
      </c>
      <c r="X48" s="9">
        <v>0</v>
      </c>
      <c r="Y48" s="9">
        <v>0</v>
      </c>
      <c r="Z48" s="26" t="str">
        <f t="shared" si="7"/>
        <v/>
      </c>
      <c r="AA48" s="9">
        <v>0</v>
      </c>
      <c r="AB48" s="9">
        <v>40</v>
      </c>
      <c r="AC48" s="26" t="str">
        <f t="shared" si="8"/>
        <v/>
      </c>
      <c r="AD48" s="9">
        <v>0</v>
      </c>
      <c r="AE48" s="9">
        <v>395.92000000000007</v>
      </c>
      <c r="AF48" s="26" t="str">
        <f t="shared" si="9"/>
        <v/>
      </c>
      <c r="AG48" s="9">
        <v>0</v>
      </c>
      <c r="AH48" s="9">
        <v>29.990000000000002</v>
      </c>
      <c r="AI48" s="26" t="str">
        <f t="shared" si="10"/>
        <v/>
      </c>
      <c r="AJ48" s="9">
        <v>0</v>
      </c>
      <c r="AK48" s="9">
        <v>774.12000000000012</v>
      </c>
      <c r="AL48" s="26" t="str">
        <f t="shared" si="11"/>
        <v/>
      </c>
      <c r="AM48" s="9">
        <v>0</v>
      </c>
      <c r="AN48" s="9">
        <v>0</v>
      </c>
      <c r="AO48" s="26" t="str">
        <f t="shared" si="12"/>
        <v/>
      </c>
      <c r="AP48" s="9">
        <v>0</v>
      </c>
      <c r="AQ48" s="9">
        <v>0</v>
      </c>
      <c r="AR48" s="26" t="str">
        <f t="shared" si="13"/>
        <v/>
      </c>
      <c r="AS48" s="29">
        <f t="shared" si="14"/>
        <v>0</v>
      </c>
      <c r="AT48" s="29">
        <f t="shared" si="15"/>
        <v>1650.9500000000003</v>
      </c>
    </row>
    <row r="49" spans="1:46" x14ac:dyDescent="0.25">
      <c r="A49" s="17">
        <v>45019025</v>
      </c>
      <c r="B49" s="16" t="s">
        <v>46</v>
      </c>
      <c r="C49" s="9">
        <v>0</v>
      </c>
      <c r="D49" s="9">
        <v>0</v>
      </c>
      <c r="E49" s="26" t="str">
        <f t="shared" si="0"/>
        <v/>
      </c>
      <c r="F49" s="9">
        <v>0</v>
      </c>
      <c r="G49" s="9">
        <v>0</v>
      </c>
      <c r="H49" s="26" t="str">
        <f t="shared" si="1"/>
        <v/>
      </c>
      <c r="I49" s="9">
        <v>0</v>
      </c>
      <c r="J49" s="9">
        <v>0</v>
      </c>
      <c r="K49" s="26" t="str">
        <f t="shared" si="2"/>
        <v/>
      </c>
      <c r="L49" s="9">
        <v>0</v>
      </c>
      <c r="M49" s="9">
        <v>0</v>
      </c>
      <c r="N49" s="26" t="str">
        <f t="shared" si="3"/>
        <v/>
      </c>
      <c r="O49" s="9">
        <v>0</v>
      </c>
      <c r="P49" s="9">
        <v>0</v>
      </c>
      <c r="Q49" s="26" t="str">
        <f t="shared" si="4"/>
        <v/>
      </c>
      <c r="R49" s="9">
        <v>0</v>
      </c>
      <c r="S49" s="9">
        <v>0</v>
      </c>
      <c r="T49" s="26" t="str">
        <f t="shared" si="5"/>
        <v/>
      </c>
      <c r="U49" s="9">
        <v>0</v>
      </c>
      <c r="V49" s="9">
        <v>0</v>
      </c>
      <c r="W49" s="9" t="str">
        <f t="shared" si="6"/>
        <v/>
      </c>
      <c r="X49" s="9">
        <v>0</v>
      </c>
      <c r="Y49" s="9">
        <v>0</v>
      </c>
      <c r="Z49" s="26" t="str">
        <f t="shared" si="7"/>
        <v/>
      </c>
      <c r="AA49" s="9">
        <v>0</v>
      </c>
      <c r="AB49" s="9">
        <v>0</v>
      </c>
      <c r="AC49" s="26" t="str">
        <f t="shared" si="8"/>
        <v/>
      </c>
      <c r="AD49" s="9">
        <v>0</v>
      </c>
      <c r="AE49" s="9">
        <v>0</v>
      </c>
      <c r="AF49" s="26" t="str">
        <f t="shared" si="9"/>
        <v/>
      </c>
      <c r="AG49" s="9">
        <v>0</v>
      </c>
      <c r="AH49" s="9">
        <v>0</v>
      </c>
      <c r="AI49" s="26" t="str">
        <f t="shared" si="10"/>
        <v/>
      </c>
      <c r="AJ49" s="9">
        <v>0</v>
      </c>
      <c r="AK49" s="9">
        <v>0</v>
      </c>
      <c r="AL49" s="26" t="str">
        <f t="shared" si="11"/>
        <v/>
      </c>
      <c r="AM49" s="9">
        <v>0</v>
      </c>
      <c r="AN49" s="9">
        <v>0</v>
      </c>
      <c r="AO49" s="26" t="str">
        <f t="shared" si="12"/>
        <v/>
      </c>
      <c r="AP49" s="9">
        <v>0</v>
      </c>
      <c r="AQ49" s="9">
        <v>0</v>
      </c>
      <c r="AR49" s="26" t="str">
        <f t="shared" si="13"/>
        <v/>
      </c>
      <c r="AS49" s="29">
        <f t="shared" si="14"/>
        <v>0</v>
      </c>
      <c r="AT49" s="29">
        <f t="shared" si="15"/>
        <v>0</v>
      </c>
    </row>
    <row r="50" spans="1:46" x14ac:dyDescent="0.25">
      <c r="A50" s="17">
        <v>45019027</v>
      </c>
      <c r="B50" s="16" t="s">
        <v>47</v>
      </c>
      <c r="C50" s="9">
        <v>0</v>
      </c>
      <c r="D50" s="9">
        <v>0</v>
      </c>
      <c r="E50" s="26" t="str">
        <f t="shared" si="0"/>
        <v/>
      </c>
      <c r="F50" s="9">
        <v>0</v>
      </c>
      <c r="G50" s="9">
        <v>0</v>
      </c>
      <c r="H50" s="26" t="str">
        <f t="shared" si="1"/>
        <v/>
      </c>
      <c r="I50" s="9">
        <v>0</v>
      </c>
      <c r="J50" s="9">
        <v>0</v>
      </c>
      <c r="K50" s="26" t="str">
        <f t="shared" si="2"/>
        <v/>
      </c>
      <c r="L50" s="9">
        <v>0</v>
      </c>
      <c r="M50" s="9">
        <v>0</v>
      </c>
      <c r="N50" s="26" t="str">
        <f t="shared" si="3"/>
        <v/>
      </c>
      <c r="O50" s="9">
        <v>0</v>
      </c>
      <c r="P50" s="9">
        <v>0</v>
      </c>
      <c r="Q50" s="26" t="str">
        <f t="shared" si="4"/>
        <v/>
      </c>
      <c r="R50" s="9">
        <v>0</v>
      </c>
      <c r="S50" s="9">
        <v>0</v>
      </c>
      <c r="T50" s="26" t="str">
        <f t="shared" si="5"/>
        <v/>
      </c>
      <c r="U50" s="9">
        <v>0</v>
      </c>
      <c r="V50" s="9">
        <v>0</v>
      </c>
      <c r="W50" s="9" t="str">
        <f t="shared" si="6"/>
        <v/>
      </c>
      <c r="X50" s="9">
        <v>0</v>
      </c>
      <c r="Y50" s="9">
        <v>0</v>
      </c>
      <c r="Z50" s="26" t="str">
        <f t="shared" si="7"/>
        <v/>
      </c>
      <c r="AA50" s="9">
        <v>0</v>
      </c>
      <c r="AB50" s="9">
        <v>0</v>
      </c>
      <c r="AC50" s="26" t="str">
        <f t="shared" si="8"/>
        <v/>
      </c>
      <c r="AD50" s="9">
        <v>0</v>
      </c>
      <c r="AE50" s="9">
        <v>0</v>
      </c>
      <c r="AF50" s="26" t="str">
        <f t="shared" si="9"/>
        <v/>
      </c>
      <c r="AG50" s="9">
        <v>0</v>
      </c>
      <c r="AH50" s="9">
        <v>0</v>
      </c>
      <c r="AI50" s="26" t="str">
        <f t="shared" si="10"/>
        <v/>
      </c>
      <c r="AJ50" s="9">
        <v>0</v>
      </c>
      <c r="AK50" s="9">
        <v>0</v>
      </c>
      <c r="AL50" s="26" t="str">
        <f t="shared" si="11"/>
        <v/>
      </c>
      <c r="AM50" s="9">
        <v>0</v>
      </c>
      <c r="AN50" s="9">
        <v>0</v>
      </c>
      <c r="AO50" s="26" t="str">
        <f t="shared" si="12"/>
        <v/>
      </c>
      <c r="AP50" s="9">
        <v>0</v>
      </c>
      <c r="AQ50" s="9">
        <v>0</v>
      </c>
      <c r="AR50" s="26" t="str">
        <f t="shared" si="13"/>
        <v/>
      </c>
      <c r="AS50" s="29">
        <f t="shared" si="14"/>
        <v>0</v>
      </c>
      <c r="AT50" s="29">
        <f t="shared" si="15"/>
        <v>0</v>
      </c>
    </row>
    <row r="51" spans="1:46" x14ac:dyDescent="0.25">
      <c r="A51" s="17">
        <v>45019032</v>
      </c>
      <c r="B51" s="16" t="s">
        <v>48</v>
      </c>
      <c r="C51" s="9">
        <v>0</v>
      </c>
      <c r="D51" s="9">
        <v>3</v>
      </c>
      <c r="E51" s="26" t="str">
        <f t="shared" si="0"/>
        <v/>
      </c>
      <c r="F51" s="9">
        <v>0</v>
      </c>
      <c r="G51" s="9">
        <v>0</v>
      </c>
      <c r="H51" s="26" t="str">
        <f t="shared" si="1"/>
        <v/>
      </c>
      <c r="I51" s="9">
        <v>0</v>
      </c>
      <c r="J51" s="9">
        <v>0</v>
      </c>
      <c r="K51" s="26" t="str">
        <f t="shared" si="2"/>
        <v/>
      </c>
      <c r="L51" s="9">
        <v>0</v>
      </c>
      <c r="M51" s="9">
        <v>91.9</v>
      </c>
      <c r="N51" s="26" t="str">
        <f t="shared" si="3"/>
        <v/>
      </c>
      <c r="O51" s="9">
        <v>0</v>
      </c>
      <c r="P51" s="9">
        <v>18</v>
      </c>
      <c r="Q51" s="26" t="str">
        <f t="shared" si="4"/>
        <v/>
      </c>
      <c r="R51" s="9">
        <v>0</v>
      </c>
      <c r="S51" s="9">
        <v>0</v>
      </c>
      <c r="T51" s="26" t="str">
        <f t="shared" si="5"/>
        <v/>
      </c>
      <c r="U51" s="9">
        <v>0</v>
      </c>
      <c r="V51" s="9">
        <v>0</v>
      </c>
      <c r="W51" s="9" t="str">
        <f t="shared" si="6"/>
        <v/>
      </c>
      <c r="X51" s="9">
        <v>0</v>
      </c>
      <c r="Y51" s="9">
        <v>0</v>
      </c>
      <c r="Z51" s="26" t="str">
        <f t="shared" si="7"/>
        <v/>
      </c>
      <c r="AA51" s="9">
        <v>0</v>
      </c>
      <c r="AB51" s="9">
        <v>0</v>
      </c>
      <c r="AC51" s="26" t="str">
        <f t="shared" si="8"/>
        <v/>
      </c>
      <c r="AD51" s="9">
        <v>0</v>
      </c>
      <c r="AE51" s="9">
        <v>76.8</v>
      </c>
      <c r="AF51" s="26" t="str">
        <f t="shared" si="9"/>
        <v/>
      </c>
      <c r="AG51" s="9">
        <v>0</v>
      </c>
      <c r="AH51" s="9">
        <v>117.14000000000001</v>
      </c>
      <c r="AI51" s="26" t="str">
        <f t="shared" si="10"/>
        <v/>
      </c>
      <c r="AJ51" s="9">
        <v>0</v>
      </c>
      <c r="AK51" s="9">
        <v>96.800000000000011</v>
      </c>
      <c r="AL51" s="26" t="str">
        <f t="shared" si="11"/>
        <v/>
      </c>
      <c r="AM51" s="9">
        <v>0</v>
      </c>
      <c r="AN51" s="9">
        <v>0</v>
      </c>
      <c r="AO51" s="26" t="str">
        <f t="shared" si="12"/>
        <v/>
      </c>
      <c r="AP51" s="9">
        <v>0</v>
      </c>
      <c r="AQ51" s="9">
        <v>0</v>
      </c>
      <c r="AR51" s="26" t="str">
        <f t="shared" si="13"/>
        <v/>
      </c>
      <c r="AS51" s="29">
        <f t="shared" si="14"/>
        <v>0</v>
      </c>
      <c r="AT51" s="29">
        <f t="shared" si="15"/>
        <v>403.64000000000004</v>
      </c>
    </row>
    <row r="52" spans="1:46" x14ac:dyDescent="0.25">
      <c r="A52" s="17">
        <v>45019045</v>
      </c>
      <c r="B52" s="16" t="s">
        <v>49</v>
      </c>
      <c r="C52" s="9">
        <v>0</v>
      </c>
      <c r="D52" s="9">
        <v>0</v>
      </c>
      <c r="E52" s="26" t="str">
        <f t="shared" si="0"/>
        <v/>
      </c>
      <c r="F52" s="9">
        <v>0</v>
      </c>
      <c r="G52" s="9">
        <v>0</v>
      </c>
      <c r="H52" s="26" t="str">
        <f t="shared" si="1"/>
        <v/>
      </c>
      <c r="I52" s="9">
        <v>0</v>
      </c>
      <c r="J52" s="9">
        <v>0</v>
      </c>
      <c r="K52" s="26" t="str">
        <f t="shared" si="2"/>
        <v/>
      </c>
      <c r="L52" s="9">
        <v>0</v>
      </c>
      <c r="M52" s="9">
        <v>0</v>
      </c>
      <c r="N52" s="26" t="str">
        <f t="shared" si="3"/>
        <v/>
      </c>
      <c r="O52" s="9">
        <v>0</v>
      </c>
      <c r="P52" s="9">
        <v>0</v>
      </c>
      <c r="Q52" s="26" t="str">
        <f t="shared" si="4"/>
        <v/>
      </c>
      <c r="R52" s="9">
        <v>0</v>
      </c>
      <c r="S52" s="9">
        <v>0</v>
      </c>
      <c r="T52" s="26" t="str">
        <f t="shared" si="5"/>
        <v/>
      </c>
      <c r="U52" s="9">
        <v>0</v>
      </c>
      <c r="V52" s="9">
        <v>0</v>
      </c>
      <c r="W52" s="9" t="str">
        <f t="shared" si="6"/>
        <v/>
      </c>
      <c r="X52" s="9">
        <v>0</v>
      </c>
      <c r="Y52" s="9">
        <v>0</v>
      </c>
      <c r="Z52" s="26" t="str">
        <f t="shared" si="7"/>
        <v/>
      </c>
      <c r="AA52" s="9">
        <v>0</v>
      </c>
      <c r="AB52" s="9">
        <v>0</v>
      </c>
      <c r="AC52" s="26" t="str">
        <f t="shared" si="8"/>
        <v/>
      </c>
      <c r="AD52" s="9">
        <v>0</v>
      </c>
      <c r="AE52" s="9">
        <v>0</v>
      </c>
      <c r="AF52" s="26" t="str">
        <f t="shared" si="9"/>
        <v/>
      </c>
      <c r="AG52" s="9">
        <v>1344</v>
      </c>
      <c r="AH52" s="9">
        <v>0</v>
      </c>
      <c r="AI52" s="26">
        <f t="shared" si="10"/>
        <v>0</v>
      </c>
      <c r="AJ52" s="9">
        <v>0</v>
      </c>
      <c r="AK52" s="9">
        <v>0</v>
      </c>
      <c r="AL52" s="26" t="str">
        <f t="shared" si="11"/>
        <v/>
      </c>
      <c r="AM52" s="9">
        <v>0</v>
      </c>
      <c r="AN52" s="9">
        <v>0</v>
      </c>
      <c r="AO52" s="26" t="str">
        <f t="shared" si="12"/>
        <v/>
      </c>
      <c r="AP52" s="9">
        <v>0</v>
      </c>
      <c r="AQ52" s="9">
        <v>0</v>
      </c>
      <c r="AR52" s="26" t="str">
        <f t="shared" si="13"/>
        <v/>
      </c>
      <c r="AS52" s="29">
        <f t="shared" si="14"/>
        <v>1344</v>
      </c>
      <c r="AT52" s="29">
        <f t="shared" si="15"/>
        <v>0</v>
      </c>
    </row>
    <row r="53" spans="1:46" x14ac:dyDescent="0.25">
      <c r="A53" s="17">
        <v>45019050</v>
      </c>
      <c r="B53" s="16" t="s">
        <v>50</v>
      </c>
      <c r="C53" s="9">
        <v>282.83</v>
      </c>
      <c r="D53" s="9">
        <v>0</v>
      </c>
      <c r="E53" s="26">
        <f t="shared" si="0"/>
        <v>0</v>
      </c>
      <c r="F53" s="9">
        <v>848.48</v>
      </c>
      <c r="G53" s="9">
        <v>0</v>
      </c>
      <c r="H53" s="26">
        <f t="shared" si="1"/>
        <v>0</v>
      </c>
      <c r="I53" s="9">
        <v>1131.31</v>
      </c>
      <c r="J53" s="9">
        <v>0</v>
      </c>
      <c r="K53" s="26">
        <f t="shared" si="2"/>
        <v>0</v>
      </c>
      <c r="L53" s="9">
        <v>848.48</v>
      </c>
      <c r="M53" s="9">
        <v>0</v>
      </c>
      <c r="N53" s="26">
        <f t="shared" si="3"/>
        <v>0</v>
      </c>
      <c r="O53" s="9">
        <v>3111.11</v>
      </c>
      <c r="P53" s="9">
        <v>0</v>
      </c>
      <c r="Q53" s="26">
        <f t="shared" si="4"/>
        <v>0</v>
      </c>
      <c r="R53" s="9">
        <v>2828.28</v>
      </c>
      <c r="S53" s="9">
        <v>0</v>
      </c>
      <c r="T53" s="26">
        <f t="shared" si="5"/>
        <v>0</v>
      </c>
      <c r="U53" s="9">
        <v>848.48</v>
      </c>
      <c r="V53" s="9">
        <v>0</v>
      </c>
      <c r="W53" s="9">
        <f t="shared" si="6"/>
        <v>0</v>
      </c>
      <c r="X53" s="9">
        <v>848.48</v>
      </c>
      <c r="Y53" s="9">
        <v>0</v>
      </c>
      <c r="Z53" s="26">
        <f t="shared" si="7"/>
        <v>0</v>
      </c>
      <c r="AA53" s="9">
        <v>2828.28</v>
      </c>
      <c r="AB53" s="9">
        <v>0</v>
      </c>
      <c r="AC53" s="26">
        <f t="shared" si="8"/>
        <v>0</v>
      </c>
      <c r="AD53" s="9">
        <v>4242.42</v>
      </c>
      <c r="AE53" s="9">
        <v>0</v>
      </c>
      <c r="AF53" s="26">
        <f t="shared" si="9"/>
        <v>0</v>
      </c>
      <c r="AG53" s="9">
        <v>3676.77</v>
      </c>
      <c r="AH53" s="9">
        <v>16623.600000000002</v>
      </c>
      <c r="AI53" s="26">
        <f t="shared" si="10"/>
        <v>4.5212509893194301</v>
      </c>
      <c r="AJ53" s="9">
        <v>3959.6</v>
      </c>
      <c r="AK53" s="9">
        <v>0</v>
      </c>
      <c r="AL53" s="26">
        <f t="shared" si="11"/>
        <v>0</v>
      </c>
      <c r="AM53" s="9">
        <v>1696.97</v>
      </c>
      <c r="AN53" s="9">
        <v>0</v>
      </c>
      <c r="AO53" s="26">
        <f t="shared" si="12"/>
        <v>0</v>
      </c>
      <c r="AP53" s="9">
        <v>848.48</v>
      </c>
      <c r="AQ53" s="9">
        <v>0</v>
      </c>
      <c r="AR53" s="26">
        <f t="shared" si="13"/>
        <v>0</v>
      </c>
      <c r="AS53" s="29">
        <f t="shared" si="14"/>
        <v>27999.97</v>
      </c>
      <c r="AT53" s="29">
        <f t="shared" si="15"/>
        <v>16623.600000000002</v>
      </c>
    </row>
    <row r="54" spans="1:46" x14ac:dyDescent="0.25">
      <c r="A54" s="17">
        <v>45019051</v>
      </c>
      <c r="B54" s="16" t="s">
        <v>51</v>
      </c>
      <c r="C54" s="9">
        <v>442.5</v>
      </c>
      <c r="D54" s="9">
        <v>0</v>
      </c>
      <c r="E54" s="26">
        <f t="shared" si="0"/>
        <v>0</v>
      </c>
      <c r="F54" s="9">
        <v>998.08000000000015</v>
      </c>
      <c r="G54" s="9">
        <v>0</v>
      </c>
      <c r="H54" s="26">
        <f t="shared" si="1"/>
        <v>0</v>
      </c>
      <c r="I54" s="9">
        <v>1219.8900000000001</v>
      </c>
      <c r="J54" s="9">
        <v>0</v>
      </c>
      <c r="K54" s="26">
        <f t="shared" si="2"/>
        <v>0</v>
      </c>
      <c r="L54" s="9">
        <v>998.08000000000015</v>
      </c>
      <c r="M54" s="9">
        <v>0</v>
      </c>
      <c r="N54" s="26">
        <f t="shared" si="3"/>
        <v>0</v>
      </c>
      <c r="O54" s="9">
        <v>3992.34</v>
      </c>
      <c r="P54" s="9">
        <v>0</v>
      </c>
      <c r="Q54" s="26">
        <f t="shared" si="4"/>
        <v>0</v>
      </c>
      <c r="R54" s="9">
        <v>3547.6400000000003</v>
      </c>
      <c r="S54" s="9">
        <v>0</v>
      </c>
      <c r="T54" s="26">
        <f t="shared" si="5"/>
        <v>0</v>
      </c>
      <c r="U54" s="9">
        <v>1329.68</v>
      </c>
      <c r="V54" s="9">
        <v>0</v>
      </c>
      <c r="W54" s="9">
        <f t="shared" si="6"/>
        <v>0</v>
      </c>
      <c r="X54" s="9">
        <v>998.08000000000015</v>
      </c>
      <c r="Y54" s="9">
        <v>0</v>
      </c>
      <c r="Z54" s="26">
        <f t="shared" si="7"/>
        <v>0</v>
      </c>
      <c r="AA54" s="9">
        <v>3326.95</v>
      </c>
      <c r="AB54" s="9">
        <v>0</v>
      </c>
      <c r="AC54" s="26">
        <f t="shared" si="8"/>
        <v>0</v>
      </c>
      <c r="AD54" s="9">
        <v>4880.62</v>
      </c>
      <c r="AE54" s="9">
        <v>0</v>
      </c>
      <c r="AF54" s="26">
        <f t="shared" si="9"/>
        <v>0</v>
      </c>
      <c r="AG54" s="9">
        <v>4325.03</v>
      </c>
      <c r="AH54" s="9">
        <v>0</v>
      </c>
      <c r="AI54" s="26">
        <f t="shared" si="10"/>
        <v>0</v>
      </c>
      <c r="AJ54" s="9">
        <v>4657.7299999999996</v>
      </c>
      <c r="AK54" s="9">
        <v>0</v>
      </c>
      <c r="AL54" s="26">
        <f t="shared" si="11"/>
        <v>0</v>
      </c>
      <c r="AM54" s="9">
        <v>1885.2800000000002</v>
      </c>
      <c r="AN54" s="9">
        <v>0</v>
      </c>
      <c r="AO54" s="26">
        <f t="shared" si="12"/>
        <v>0</v>
      </c>
      <c r="AP54" s="9">
        <v>998.08000000000015</v>
      </c>
      <c r="AQ54" s="9">
        <v>0</v>
      </c>
      <c r="AR54" s="26">
        <f t="shared" si="13"/>
        <v>0</v>
      </c>
      <c r="AS54" s="29">
        <f t="shared" si="14"/>
        <v>33599.979999999996</v>
      </c>
      <c r="AT54" s="29">
        <f t="shared" si="15"/>
        <v>0</v>
      </c>
    </row>
    <row r="55" spans="1:46" x14ac:dyDescent="0.25">
      <c r="A55" s="17">
        <v>45019052</v>
      </c>
      <c r="B55" s="16" t="s">
        <v>52</v>
      </c>
      <c r="C55" s="9">
        <v>1128.73</v>
      </c>
      <c r="D55" s="9">
        <v>1830.1038791928977</v>
      </c>
      <c r="E55" s="26">
        <f t="shared" si="0"/>
        <v>1.6213832175922476</v>
      </c>
      <c r="F55" s="9">
        <v>2104.3200000000002</v>
      </c>
      <c r="G55" s="9">
        <v>1798.8292697685986</v>
      </c>
      <c r="H55" s="26">
        <f t="shared" si="1"/>
        <v>0.85482686557586229</v>
      </c>
      <c r="I55" s="9">
        <v>2507.61</v>
      </c>
      <c r="J55" s="9">
        <v>1860.6016411292646</v>
      </c>
      <c r="K55" s="26">
        <f t="shared" si="2"/>
        <v>0.74198206305177616</v>
      </c>
      <c r="L55" s="9">
        <v>2212.1999999999998</v>
      </c>
      <c r="M55" s="9">
        <v>2063.6299416089532</v>
      </c>
      <c r="N55" s="26">
        <f t="shared" si="3"/>
        <v>0.93284058476130249</v>
      </c>
      <c r="O55" s="9">
        <v>8282.380000000001</v>
      </c>
      <c r="P55" s="9">
        <v>6457.0915941534504</v>
      </c>
      <c r="Q55" s="26">
        <f t="shared" si="4"/>
        <v>0.77961788690611267</v>
      </c>
      <c r="R55" s="9">
        <v>7373.0600000000013</v>
      </c>
      <c r="S55" s="9">
        <v>5979.8082452682875</v>
      </c>
      <c r="T55" s="26">
        <f t="shared" si="5"/>
        <v>0.81103480037708719</v>
      </c>
      <c r="U55" s="9">
        <v>2773.98</v>
      </c>
      <c r="V55" s="9">
        <v>2613.8767010671659</v>
      </c>
      <c r="W55" s="9">
        <f t="shared" si="6"/>
        <v>0.94228390293627418</v>
      </c>
      <c r="X55" s="9">
        <v>2122.0700000000002</v>
      </c>
      <c r="Y55" s="9">
        <v>1534.0285979282439</v>
      </c>
      <c r="Z55" s="26">
        <f t="shared" si="7"/>
        <v>0.72289255204976455</v>
      </c>
      <c r="AA55" s="9">
        <v>7015.9000000000005</v>
      </c>
      <c r="AB55" s="9">
        <v>5623.1211374621407</v>
      </c>
      <c r="AC55" s="26">
        <f t="shared" si="8"/>
        <v>0.80148250936617405</v>
      </c>
      <c r="AD55" s="9">
        <v>10651.26</v>
      </c>
      <c r="AE55" s="9">
        <v>8084.3558664726625</v>
      </c>
      <c r="AF55" s="26">
        <f t="shared" si="9"/>
        <v>0.75900464982290006</v>
      </c>
      <c r="AG55" s="9">
        <v>9440.3200000000015</v>
      </c>
      <c r="AH55" s="9">
        <v>7441.8592732101224</v>
      </c>
      <c r="AI55" s="26">
        <f t="shared" si="10"/>
        <v>0.78830582789673664</v>
      </c>
      <c r="AJ55" s="9">
        <v>9952.130000000001</v>
      </c>
      <c r="AK55" s="9">
        <v>7668.4926013664654</v>
      </c>
      <c r="AL55" s="26">
        <f t="shared" si="11"/>
        <v>0.77053782470350207</v>
      </c>
      <c r="AM55" s="9">
        <v>3814.02</v>
      </c>
      <c r="AN55" s="9">
        <v>2687.2926534435082</v>
      </c>
      <c r="AO55" s="26">
        <f t="shared" si="12"/>
        <v>0.70458273775268832</v>
      </c>
      <c r="AP55" s="9">
        <v>2122.0700000000002</v>
      </c>
      <c r="AQ55" s="9">
        <v>1534.0285979282439</v>
      </c>
      <c r="AR55" s="26">
        <f t="shared" si="13"/>
        <v>0.72289255204976455</v>
      </c>
      <c r="AS55" s="29">
        <f t="shared" si="14"/>
        <v>71500.050000000017</v>
      </c>
      <c r="AT55" s="29">
        <f t="shared" si="15"/>
        <v>57177.12000000001</v>
      </c>
    </row>
    <row r="56" spans="1:46" x14ac:dyDescent="0.25">
      <c r="A56" s="17">
        <v>45019053</v>
      </c>
      <c r="B56" s="16" t="s">
        <v>53</v>
      </c>
      <c r="C56" s="9">
        <v>59.71</v>
      </c>
      <c r="D56" s="9">
        <v>0</v>
      </c>
      <c r="E56" s="26">
        <f t="shared" si="0"/>
        <v>0</v>
      </c>
      <c r="F56" s="9">
        <v>179.14999999999998</v>
      </c>
      <c r="G56" s="9">
        <v>0</v>
      </c>
      <c r="H56" s="26">
        <f t="shared" si="1"/>
        <v>0</v>
      </c>
      <c r="I56" s="9">
        <v>238.86</v>
      </c>
      <c r="J56" s="9">
        <v>0</v>
      </c>
      <c r="K56" s="26">
        <f t="shared" si="2"/>
        <v>0</v>
      </c>
      <c r="L56" s="9">
        <v>179.14999999999998</v>
      </c>
      <c r="M56" s="9">
        <v>0</v>
      </c>
      <c r="N56" s="26">
        <f t="shared" si="3"/>
        <v>0</v>
      </c>
      <c r="O56" s="9">
        <v>715.68000000000006</v>
      </c>
      <c r="P56" s="9">
        <v>0</v>
      </c>
      <c r="Q56" s="26">
        <f t="shared" si="4"/>
        <v>0</v>
      </c>
      <c r="R56" s="9">
        <v>567.74</v>
      </c>
      <c r="S56" s="9">
        <v>0</v>
      </c>
      <c r="T56" s="26">
        <f t="shared" si="5"/>
        <v>0</v>
      </c>
      <c r="U56" s="9">
        <v>208.56</v>
      </c>
      <c r="V56" s="9">
        <v>0</v>
      </c>
      <c r="W56" s="9">
        <f t="shared" si="6"/>
        <v>0</v>
      </c>
      <c r="X56" s="9">
        <v>179.14999999999998</v>
      </c>
      <c r="Y56" s="9">
        <v>0</v>
      </c>
      <c r="Z56" s="26">
        <f t="shared" si="7"/>
        <v>0</v>
      </c>
      <c r="AA56" s="9">
        <v>597.15</v>
      </c>
      <c r="AB56" s="9">
        <v>0</v>
      </c>
      <c r="AC56" s="26">
        <f t="shared" si="8"/>
        <v>0</v>
      </c>
      <c r="AD56" s="9">
        <v>925.14</v>
      </c>
      <c r="AE56" s="9">
        <v>0</v>
      </c>
      <c r="AF56" s="26">
        <f t="shared" si="9"/>
        <v>0</v>
      </c>
      <c r="AG56" s="9">
        <v>776.29</v>
      </c>
      <c r="AH56" s="9">
        <v>0</v>
      </c>
      <c r="AI56" s="26">
        <f t="shared" si="10"/>
        <v>0</v>
      </c>
      <c r="AJ56" s="9">
        <v>836</v>
      </c>
      <c r="AK56" s="9">
        <v>0</v>
      </c>
      <c r="AL56" s="26">
        <f t="shared" si="11"/>
        <v>0</v>
      </c>
      <c r="AM56" s="9">
        <v>358.28999999999996</v>
      </c>
      <c r="AN56" s="9">
        <v>0</v>
      </c>
      <c r="AO56" s="26">
        <f t="shared" si="12"/>
        <v>0</v>
      </c>
      <c r="AP56" s="9">
        <v>179.14999999999998</v>
      </c>
      <c r="AQ56" s="9">
        <v>0</v>
      </c>
      <c r="AR56" s="26">
        <f t="shared" si="13"/>
        <v>0</v>
      </c>
      <c r="AS56" s="29">
        <f t="shared" si="14"/>
        <v>6000.0199999999995</v>
      </c>
      <c r="AT56" s="29">
        <f t="shared" si="15"/>
        <v>0</v>
      </c>
    </row>
    <row r="57" spans="1:46" x14ac:dyDescent="0.25">
      <c r="A57" s="17">
        <v>45019054</v>
      </c>
      <c r="B57" t="s">
        <v>54</v>
      </c>
      <c r="C57" s="9">
        <v>0</v>
      </c>
      <c r="D57" s="9">
        <v>2108.5574796747965</v>
      </c>
      <c r="E57" s="26" t="str">
        <f t="shared" si="0"/>
        <v/>
      </c>
      <c r="F57" s="9">
        <v>0</v>
      </c>
      <c r="G57" s="9">
        <v>942.03284552845537</v>
      </c>
      <c r="H57" s="26" t="str">
        <f t="shared" si="1"/>
        <v/>
      </c>
      <c r="I57" s="9">
        <v>0</v>
      </c>
      <c r="J57" s="9">
        <v>1417.3628455284554</v>
      </c>
      <c r="K57" s="26" t="str">
        <f t="shared" si="2"/>
        <v/>
      </c>
      <c r="L57" s="9">
        <v>0</v>
      </c>
      <c r="M57" s="9">
        <v>1177.5410569105691</v>
      </c>
      <c r="N57" s="26" t="str">
        <f t="shared" si="3"/>
        <v/>
      </c>
      <c r="O57" s="9">
        <v>0</v>
      </c>
      <c r="P57" s="9">
        <v>8244.2767479674803</v>
      </c>
      <c r="Q57" s="26" t="str">
        <f t="shared" si="4"/>
        <v/>
      </c>
      <c r="R57" s="9">
        <v>0</v>
      </c>
      <c r="S57" s="9">
        <v>8171.4367479674802</v>
      </c>
      <c r="T57" s="26" t="str">
        <f t="shared" si="5"/>
        <v/>
      </c>
      <c r="U57" s="9">
        <v>0</v>
      </c>
      <c r="V57" s="9">
        <v>1413.0492682926829</v>
      </c>
      <c r="W57" s="9" t="str">
        <f t="shared" si="6"/>
        <v/>
      </c>
      <c r="X57" s="9">
        <v>0</v>
      </c>
      <c r="Y57" s="9">
        <v>2400.8546341463416</v>
      </c>
      <c r="Z57" s="26" t="str">
        <f t="shared" si="7"/>
        <v/>
      </c>
      <c r="AA57" s="9">
        <v>0</v>
      </c>
      <c r="AB57" s="9">
        <v>6161.0985365853658</v>
      </c>
      <c r="AC57" s="26" t="str">
        <f t="shared" si="8"/>
        <v/>
      </c>
      <c r="AD57" s="9">
        <v>0</v>
      </c>
      <c r="AE57" s="9">
        <v>12761.181382113822</v>
      </c>
      <c r="AF57" s="26" t="str">
        <f t="shared" si="9"/>
        <v/>
      </c>
      <c r="AG57" s="9">
        <v>48000</v>
      </c>
      <c r="AH57" s="9">
        <v>9403.131382113821</v>
      </c>
      <c r="AI57" s="26">
        <f t="shared" si="10"/>
        <v>0.19589857046070461</v>
      </c>
      <c r="AJ57" s="9">
        <v>0</v>
      </c>
      <c r="AK57" s="9">
        <v>7693.4613821138209</v>
      </c>
      <c r="AL57" s="26" t="str">
        <f t="shared" si="11"/>
        <v/>
      </c>
      <c r="AM57" s="9">
        <v>0</v>
      </c>
      <c r="AN57" s="9">
        <v>1177.5410569105691</v>
      </c>
      <c r="AO57" s="26" t="str">
        <f t="shared" si="12"/>
        <v/>
      </c>
      <c r="AP57" s="9">
        <v>0</v>
      </c>
      <c r="AQ57" s="9">
        <v>706.52463414634144</v>
      </c>
      <c r="AR57" s="26" t="str">
        <f t="shared" si="13"/>
        <v/>
      </c>
      <c r="AS57" s="29">
        <f t="shared" si="14"/>
        <v>48000</v>
      </c>
      <c r="AT57" s="29">
        <f t="shared" si="15"/>
        <v>63778.05</v>
      </c>
    </row>
    <row r="58" spans="1:46" x14ac:dyDescent="0.25">
      <c r="A58" s="19">
        <v>4502</v>
      </c>
      <c r="B58" s="8" t="s">
        <v>55</v>
      </c>
      <c r="C58" s="9">
        <v>0</v>
      </c>
      <c r="D58" s="9">
        <v>2677.0731707317073</v>
      </c>
      <c r="E58" s="26" t="str">
        <f t="shared" si="0"/>
        <v/>
      </c>
      <c r="F58" s="9">
        <v>40320.000000000007</v>
      </c>
      <c r="G58" s="9">
        <v>1529.7560975609758</v>
      </c>
      <c r="H58" s="26">
        <f t="shared" si="1"/>
        <v>3.7940379403794036E-2</v>
      </c>
      <c r="I58" s="9">
        <v>0</v>
      </c>
      <c r="J58" s="9">
        <v>1529.7560975609758</v>
      </c>
      <c r="K58" s="26" t="str">
        <f t="shared" si="2"/>
        <v/>
      </c>
      <c r="L58" s="9">
        <v>51546.879999999983</v>
      </c>
      <c r="M58" s="9">
        <v>44272.595121951221</v>
      </c>
      <c r="N58" s="26">
        <f t="shared" si="3"/>
        <v>0.85888021005250437</v>
      </c>
      <c r="O58" s="9">
        <v>205013.75999999998</v>
      </c>
      <c r="P58" s="9">
        <v>145619.90731707326</v>
      </c>
      <c r="Q58" s="26">
        <f t="shared" si="4"/>
        <v>0.71029333502821113</v>
      </c>
      <c r="R58" s="9">
        <v>0</v>
      </c>
      <c r="S58" s="9">
        <v>8725.9473170731708</v>
      </c>
      <c r="T58" s="26" t="str">
        <f t="shared" si="5"/>
        <v/>
      </c>
      <c r="U58" s="9">
        <v>705288.64000000013</v>
      </c>
      <c r="V58" s="9">
        <v>24266.794146341461</v>
      </c>
      <c r="W58" s="9">
        <f t="shared" si="6"/>
        <v>3.4406897786332498E-2</v>
      </c>
      <c r="X58" s="9">
        <v>0</v>
      </c>
      <c r="Y58" s="9">
        <v>1147.3170731707316</v>
      </c>
      <c r="Z58" s="26" t="str">
        <f t="shared" si="7"/>
        <v/>
      </c>
      <c r="AA58" s="9">
        <v>0</v>
      </c>
      <c r="AB58" s="9">
        <v>4589.2682926829266</v>
      </c>
      <c r="AC58" s="26" t="str">
        <f t="shared" si="8"/>
        <v/>
      </c>
      <c r="AD58" s="9">
        <v>0</v>
      </c>
      <c r="AE58" s="9">
        <v>-46323.855609756094</v>
      </c>
      <c r="AF58" s="26" t="str">
        <f t="shared" si="9"/>
        <v/>
      </c>
      <c r="AG58" s="9">
        <v>42521.92000000002</v>
      </c>
      <c r="AH58" s="9">
        <v>6119.0243902439033</v>
      </c>
      <c r="AI58" s="26">
        <f t="shared" si="10"/>
        <v>0.14390282447838434</v>
      </c>
      <c r="AJ58" s="9">
        <v>352800.00000000006</v>
      </c>
      <c r="AK58" s="9">
        <v>269639.02439024393</v>
      </c>
      <c r="AL58" s="26">
        <f t="shared" si="11"/>
        <v>0.76428294895193849</v>
      </c>
      <c r="AM58" s="9">
        <v>0</v>
      </c>
      <c r="AN58" s="9">
        <v>1912.1951219512196</v>
      </c>
      <c r="AO58" s="26" t="str">
        <f t="shared" si="12"/>
        <v/>
      </c>
      <c r="AP58" s="9">
        <v>0</v>
      </c>
      <c r="AQ58" s="9">
        <v>1147.3170731707316</v>
      </c>
      <c r="AR58" s="26" t="str">
        <f t="shared" si="13"/>
        <v/>
      </c>
      <c r="AS58" s="29">
        <f t="shared" si="14"/>
        <v>1397491.2000000002</v>
      </c>
      <c r="AT58" s="29">
        <f t="shared" si="15"/>
        <v>466852.12000000011</v>
      </c>
    </row>
    <row r="59" spans="1:46" x14ac:dyDescent="0.25">
      <c r="A59" s="7">
        <v>4503</v>
      </c>
      <c r="B59" s="8" t="s">
        <v>56</v>
      </c>
      <c r="C59" s="9">
        <v>3347.1400000000003</v>
      </c>
      <c r="D59" s="9">
        <v>12285.760899162804</v>
      </c>
      <c r="E59" s="26">
        <f t="shared" si="0"/>
        <v>3.6705249553836419</v>
      </c>
      <c r="F59" s="9">
        <v>52006.384000000005</v>
      </c>
      <c r="G59" s="9">
        <v>10875.73629011087</v>
      </c>
      <c r="H59" s="26">
        <f t="shared" si="1"/>
        <v>0.20912310092758746</v>
      </c>
      <c r="I59" s="9">
        <v>22998.43</v>
      </c>
      <c r="J59" s="9">
        <v>12099.045784697681</v>
      </c>
      <c r="K59" s="26">
        <f t="shared" si="2"/>
        <v>0.5260813796723377</v>
      </c>
      <c r="L59" s="9">
        <v>239028.24000000005</v>
      </c>
      <c r="M59" s="9">
        <v>151532.59120793265</v>
      </c>
      <c r="N59" s="26">
        <f t="shared" si="3"/>
        <v>0.63395267106486086</v>
      </c>
      <c r="O59" s="9">
        <v>78716.670000000013</v>
      </c>
      <c r="P59" s="9">
        <v>55208.156514632312</v>
      </c>
      <c r="Q59" s="26">
        <f t="shared" si="4"/>
        <v>0.70135279496239233</v>
      </c>
      <c r="R59" s="9">
        <v>27157.19</v>
      </c>
      <c r="S59" s="9">
        <v>48909.449976438977</v>
      </c>
      <c r="T59" s="26">
        <f t="shared" si="5"/>
        <v>1.8009760942291517</v>
      </c>
      <c r="U59" s="9">
        <v>25389.89</v>
      </c>
      <c r="V59" s="9">
        <v>13357.164330256763</v>
      </c>
      <c r="W59" s="9">
        <f t="shared" si="6"/>
        <v>0.52608200863638099</v>
      </c>
      <c r="X59" s="9">
        <v>9008.58</v>
      </c>
      <c r="Y59" s="9">
        <v>8285.3590921770701</v>
      </c>
      <c r="Z59" s="26">
        <f t="shared" si="7"/>
        <v>0.91971865623406468</v>
      </c>
      <c r="AA59" s="9">
        <v>29337.099600000001</v>
      </c>
      <c r="AB59" s="9">
        <v>37071.175064209143</v>
      </c>
      <c r="AC59" s="26">
        <f t="shared" si="8"/>
        <v>1.2636278149394544</v>
      </c>
      <c r="AD59" s="9">
        <v>104300.54255212002</v>
      </c>
      <c r="AE59" s="9">
        <v>50052.482293191897</v>
      </c>
      <c r="AF59" s="26">
        <f t="shared" si="9"/>
        <v>0.47988707506655753</v>
      </c>
      <c r="AG59" s="9">
        <v>78795.26999999999</v>
      </c>
      <c r="AH59" s="9">
        <v>101621.78364869757</v>
      </c>
      <c r="AI59" s="26">
        <f t="shared" si="10"/>
        <v>1.2896939581360352</v>
      </c>
      <c r="AJ59" s="9">
        <v>86245.21</v>
      </c>
      <c r="AK59" s="9">
        <v>49015.521607279974</v>
      </c>
      <c r="AL59" s="26">
        <f t="shared" si="11"/>
        <v>0.56832746545900892</v>
      </c>
      <c r="AM59" s="9">
        <v>20526.560000000001</v>
      </c>
      <c r="AN59" s="9">
        <v>14870.724199035303</v>
      </c>
      <c r="AO59" s="26">
        <f t="shared" si="12"/>
        <v>0.724462559680497</v>
      </c>
      <c r="AP59" s="9">
        <v>8002.18</v>
      </c>
      <c r="AQ59" s="9">
        <v>8255.3590921770701</v>
      </c>
      <c r="AR59" s="26">
        <f t="shared" si="13"/>
        <v>1.0316387649586825</v>
      </c>
      <c r="AS59" s="29">
        <f t="shared" si="14"/>
        <v>784859.38615212019</v>
      </c>
      <c r="AT59" s="29">
        <f t="shared" si="15"/>
        <v>573440.31000000017</v>
      </c>
    </row>
    <row r="60" spans="1:46" x14ac:dyDescent="0.25">
      <c r="A60" s="15">
        <v>450305</v>
      </c>
      <c r="B60" s="16" t="s">
        <v>57</v>
      </c>
      <c r="C60" s="20">
        <v>0</v>
      </c>
      <c r="D60" s="9">
        <v>795.76</v>
      </c>
      <c r="E60" s="26" t="str">
        <f t="shared" si="0"/>
        <v/>
      </c>
      <c r="F60" s="20">
        <v>19800.000000000004</v>
      </c>
      <c r="G60" s="9">
        <v>0</v>
      </c>
      <c r="H60" s="26">
        <f t="shared" si="1"/>
        <v>0</v>
      </c>
      <c r="I60" s="20">
        <v>12848</v>
      </c>
      <c r="J60" s="9">
        <v>1275.78</v>
      </c>
      <c r="K60" s="26">
        <f t="shared" si="2"/>
        <v>9.9297945205479451E-2</v>
      </c>
      <c r="L60" s="20">
        <v>7920</v>
      </c>
      <c r="M60" s="9">
        <v>3952.8300000000004</v>
      </c>
      <c r="N60" s="26">
        <f t="shared" si="3"/>
        <v>0.49909469696969699</v>
      </c>
      <c r="O60" s="20">
        <v>40320.000000000007</v>
      </c>
      <c r="P60" s="9">
        <v>18692.28000000001</v>
      </c>
      <c r="Q60" s="26">
        <f t="shared" si="4"/>
        <v>0.46359821428571446</v>
      </c>
      <c r="R60" s="20">
        <v>0</v>
      </c>
      <c r="S60" s="9">
        <v>250.44</v>
      </c>
      <c r="T60" s="26" t="str">
        <f t="shared" si="5"/>
        <v/>
      </c>
      <c r="U60" s="20">
        <v>16336.000000000002</v>
      </c>
      <c r="V60" s="9">
        <v>206.29</v>
      </c>
      <c r="W60" s="9">
        <f t="shared" si="6"/>
        <v>1.2627938295788441E-2</v>
      </c>
      <c r="X60" s="20">
        <v>782.40000000000009</v>
      </c>
      <c r="Y60" s="9">
        <v>30</v>
      </c>
      <c r="Z60" s="26">
        <f t="shared" si="7"/>
        <v>3.8343558282208583E-2</v>
      </c>
      <c r="AA60" s="20">
        <v>2756.0496000000003</v>
      </c>
      <c r="AB60" s="9">
        <v>602.49</v>
      </c>
      <c r="AC60" s="26">
        <f t="shared" si="8"/>
        <v>0.2186063705094422</v>
      </c>
      <c r="AD60" s="20">
        <v>27632.893352120002</v>
      </c>
      <c r="AE60" s="9">
        <v>5282.39</v>
      </c>
      <c r="AF60" s="26">
        <f t="shared" si="9"/>
        <v>0.1911631160981821</v>
      </c>
      <c r="AG60" s="20">
        <v>36822</v>
      </c>
      <c r="AH60" s="9">
        <v>38370.850000000006</v>
      </c>
      <c r="AI60" s="26">
        <f t="shared" si="10"/>
        <v>1.0420631687578079</v>
      </c>
      <c r="AJ60" s="20">
        <v>44160.000000000007</v>
      </c>
      <c r="AK60" s="9">
        <v>7546.9100000000017</v>
      </c>
      <c r="AL60" s="26">
        <f t="shared" si="11"/>
        <v>0.17089923007246377</v>
      </c>
      <c r="AM60" s="20">
        <v>4656</v>
      </c>
      <c r="AN60" s="9">
        <v>0</v>
      </c>
      <c r="AO60" s="26">
        <f t="shared" si="12"/>
        <v>0</v>
      </c>
      <c r="AP60" s="20">
        <v>0</v>
      </c>
      <c r="AQ60" s="9">
        <v>0</v>
      </c>
      <c r="AR60" s="26" t="str">
        <f t="shared" si="13"/>
        <v/>
      </c>
      <c r="AS60" s="29">
        <f t="shared" si="14"/>
        <v>214033.34295212</v>
      </c>
      <c r="AT60" s="29">
        <f t="shared" si="15"/>
        <v>77006.020000000019</v>
      </c>
    </row>
    <row r="61" spans="1:46" x14ac:dyDescent="0.25">
      <c r="A61" s="15">
        <v>450310</v>
      </c>
      <c r="B61" s="16" t="s">
        <v>58</v>
      </c>
      <c r="C61" s="20">
        <v>0</v>
      </c>
      <c r="D61" s="9">
        <v>0</v>
      </c>
      <c r="E61" s="26" t="str">
        <f t="shared" si="0"/>
        <v/>
      </c>
      <c r="F61" s="20">
        <v>0</v>
      </c>
      <c r="G61" s="9">
        <v>0</v>
      </c>
      <c r="H61" s="26" t="str">
        <f t="shared" si="1"/>
        <v/>
      </c>
      <c r="I61" s="20">
        <v>0</v>
      </c>
      <c r="J61" s="9">
        <v>0</v>
      </c>
      <c r="K61" s="26" t="str">
        <f t="shared" si="2"/>
        <v/>
      </c>
      <c r="L61" s="20">
        <v>0</v>
      </c>
      <c r="M61" s="9">
        <v>0</v>
      </c>
      <c r="N61" s="26" t="str">
        <f t="shared" si="3"/>
        <v/>
      </c>
      <c r="O61" s="20">
        <v>0</v>
      </c>
      <c r="P61" s="9">
        <v>0</v>
      </c>
      <c r="Q61" s="26" t="str">
        <f t="shared" si="4"/>
        <v/>
      </c>
      <c r="R61" s="20">
        <v>0</v>
      </c>
      <c r="S61" s="9">
        <v>0</v>
      </c>
      <c r="T61" s="26" t="str">
        <f t="shared" si="5"/>
        <v/>
      </c>
      <c r="U61" s="20">
        <v>0</v>
      </c>
      <c r="V61" s="9">
        <v>0</v>
      </c>
      <c r="W61" s="9" t="str">
        <f t="shared" si="6"/>
        <v/>
      </c>
      <c r="X61" s="20">
        <v>0</v>
      </c>
      <c r="Y61" s="9">
        <v>0</v>
      </c>
      <c r="Z61" s="26" t="str">
        <f t="shared" si="7"/>
        <v/>
      </c>
      <c r="AA61" s="20">
        <v>0</v>
      </c>
      <c r="AB61" s="9">
        <v>0</v>
      </c>
      <c r="AC61" s="26" t="str">
        <f t="shared" si="8"/>
        <v/>
      </c>
      <c r="AD61" s="20">
        <v>0</v>
      </c>
      <c r="AE61" s="9">
        <v>0</v>
      </c>
      <c r="AF61" s="26" t="str">
        <f t="shared" si="9"/>
        <v/>
      </c>
      <c r="AG61" s="20">
        <v>0</v>
      </c>
      <c r="AH61" s="9">
        <v>0</v>
      </c>
      <c r="AI61" s="26" t="str">
        <f t="shared" si="10"/>
        <v/>
      </c>
      <c r="AJ61" s="20">
        <v>0</v>
      </c>
      <c r="AK61" s="9">
        <v>0</v>
      </c>
      <c r="AL61" s="26" t="str">
        <f t="shared" si="11"/>
        <v/>
      </c>
      <c r="AM61" s="20">
        <v>0</v>
      </c>
      <c r="AN61" s="9">
        <v>0</v>
      </c>
      <c r="AO61" s="26" t="str">
        <f t="shared" si="12"/>
        <v/>
      </c>
      <c r="AP61" s="20">
        <v>0</v>
      </c>
      <c r="AQ61" s="9">
        <v>0</v>
      </c>
      <c r="AR61" s="26" t="str">
        <f t="shared" si="13"/>
        <v/>
      </c>
      <c r="AS61" s="29">
        <f t="shared" si="14"/>
        <v>0</v>
      </c>
      <c r="AT61" s="29">
        <f t="shared" si="15"/>
        <v>0</v>
      </c>
    </row>
    <row r="62" spans="1:46" x14ac:dyDescent="0.25">
      <c r="A62" s="15">
        <v>450315</v>
      </c>
      <c r="B62" s="16" t="s">
        <v>59</v>
      </c>
      <c r="C62" s="20">
        <v>0</v>
      </c>
      <c r="D62" s="9">
        <v>0</v>
      </c>
      <c r="E62" s="26" t="str">
        <f t="shared" si="0"/>
        <v/>
      </c>
      <c r="F62" s="20">
        <v>0</v>
      </c>
      <c r="G62" s="9">
        <v>0</v>
      </c>
      <c r="H62" s="26" t="str">
        <f t="shared" si="1"/>
        <v/>
      </c>
      <c r="I62" s="20">
        <v>0</v>
      </c>
      <c r="J62" s="9">
        <v>0</v>
      </c>
      <c r="K62" s="26" t="str">
        <f t="shared" si="2"/>
        <v/>
      </c>
      <c r="L62" s="20">
        <v>166656.00000000003</v>
      </c>
      <c r="M62" s="9">
        <v>108434.52000000002</v>
      </c>
      <c r="N62" s="26">
        <f t="shared" si="3"/>
        <v>0.65064876152073736</v>
      </c>
      <c r="O62" s="20">
        <v>0</v>
      </c>
      <c r="P62" s="9">
        <v>0</v>
      </c>
      <c r="Q62" s="26" t="str">
        <f t="shared" si="4"/>
        <v/>
      </c>
      <c r="R62" s="20">
        <v>0</v>
      </c>
      <c r="S62" s="9">
        <v>0</v>
      </c>
      <c r="T62" s="26" t="str">
        <f t="shared" si="5"/>
        <v/>
      </c>
      <c r="U62" s="20">
        <v>0</v>
      </c>
      <c r="V62" s="9">
        <v>0</v>
      </c>
      <c r="W62" s="9" t="str">
        <f t="shared" si="6"/>
        <v/>
      </c>
      <c r="X62" s="20">
        <v>0</v>
      </c>
      <c r="Y62" s="9">
        <v>0</v>
      </c>
      <c r="Z62" s="26" t="str">
        <f t="shared" si="7"/>
        <v/>
      </c>
      <c r="AA62" s="20">
        <v>0</v>
      </c>
      <c r="AB62" s="9">
        <v>0</v>
      </c>
      <c r="AC62" s="26" t="str">
        <f t="shared" si="8"/>
        <v/>
      </c>
      <c r="AD62" s="20">
        <v>0</v>
      </c>
      <c r="AE62" s="9">
        <v>0</v>
      </c>
      <c r="AF62" s="26" t="str">
        <f t="shared" si="9"/>
        <v/>
      </c>
      <c r="AG62" s="20">
        <v>0</v>
      </c>
      <c r="AH62" s="9">
        <v>0</v>
      </c>
      <c r="AI62" s="26" t="str">
        <f t="shared" si="10"/>
        <v/>
      </c>
      <c r="AJ62" s="20">
        <v>0</v>
      </c>
      <c r="AK62" s="9">
        <v>0</v>
      </c>
      <c r="AL62" s="26" t="str">
        <f t="shared" si="11"/>
        <v/>
      </c>
      <c r="AM62" s="20">
        <v>0</v>
      </c>
      <c r="AN62" s="9">
        <v>0</v>
      </c>
      <c r="AO62" s="26" t="str">
        <f t="shared" si="12"/>
        <v/>
      </c>
      <c r="AP62" s="20">
        <v>0</v>
      </c>
      <c r="AQ62" s="9">
        <v>0</v>
      </c>
      <c r="AR62" s="26" t="str">
        <f t="shared" si="13"/>
        <v/>
      </c>
      <c r="AS62" s="29">
        <f t="shared" si="14"/>
        <v>166656.00000000003</v>
      </c>
      <c r="AT62" s="29">
        <f t="shared" si="15"/>
        <v>108434.52000000002</v>
      </c>
    </row>
    <row r="63" spans="1:46" x14ac:dyDescent="0.25">
      <c r="A63" s="15">
        <v>450320</v>
      </c>
      <c r="B63" s="16" t="s">
        <v>60</v>
      </c>
      <c r="C63" s="20">
        <v>1626.38</v>
      </c>
      <c r="D63" s="9">
        <v>1803.095722985398</v>
      </c>
      <c r="E63" s="26">
        <f t="shared" si="0"/>
        <v>1.108655863319395</v>
      </c>
      <c r="F63" s="20">
        <v>3032.1499999999996</v>
      </c>
      <c r="G63" s="9">
        <v>1963.5614362449649</v>
      </c>
      <c r="H63" s="26">
        <f t="shared" si="1"/>
        <v>0.64758057360122856</v>
      </c>
      <c r="I63" s="20">
        <v>3613.25</v>
      </c>
      <c r="J63" s="9">
        <v>1998.3200574084703</v>
      </c>
      <c r="K63" s="26">
        <f t="shared" si="2"/>
        <v>0.55305336121454929</v>
      </c>
      <c r="L63" s="20">
        <v>3187.6</v>
      </c>
      <c r="M63" s="9">
        <v>2216.5148636097833</v>
      </c>
      <c r="N63" s="26">
        <f t="shared" si="3"/>
        <v>0.69535539704159344</v>
      </c>
      <c r="O63" s="20">
        <v>11934.260000000002</v>
      </c>
      <c r="P63" s="9">
        <v>7198.67186525131</v>
      </c>
      <c r="Q63" s="26">
        <f t="shared" si="4"/>
        <v>0.60319381890886481</v>
      </c>
      <c r="R63" s="20">
        <v>10624.02</v>
      </c>
      <c r="S63" s="9">
        <v>6590.2039691077443</v>
      </c>
      <c r="T63" s="26">
        <f t="shared" si="5"/>
        <v>0.62031170584277362</v>
      </c>
      <c r="U63" s="20">
        <v>3997.0899999999997</v>
      </c>
      <c r="V63" s="9">
        <v>2929.3497189327431</v>
      </c>
      <c r="W63" s="9">
        <f t="shared" si="6"/>
        <v>0.73287059308965852</v>
      </c>
      <c r="X63" s="20">
        <v>3057.71</v>
      </c>
      <c r="Y63" s="9">
        <v>1718.3972245664213</v>
      </c>
      <c r="Z63" s="26">
        <f t="shared" si="7"/>
        <v>0.56198829338505651</v>
      </c>
      <c r="AA63" s="20">
        <v>10109.420000000002</v>
      </c>
      <c r="AB63" s="9">
        <v>6150.7294650187614</v>
      </c>
      <c r="AC63" s="26">
        <f t="shared" si="8"/>
        <v>0.608415662324719</v>
      </c>
      <c r="AD63" s="20">
        <v>15347.640000000003</v>
      </c>
      <c r="AE63" s="9">
        <v>8972.6687827362202</v>
      </c>
      <c r="AF63" s="26">
        <f t="shared" si="9"/>
        <v>0.58462856717620548</v>
      </c>
      <c r="AG63" s="20">
        <v>13602.779999999999</v>
      </c>
      <c r="AH63" s="9">
        <v>8218.9843336469894</v>
      </c>
      <c r="AI63" s="26">
        <f t="shared" si="10"/>
        <v>0.60421357499327266</v>
      </c>
      <c r="AJ63" s="20">
        <v>14340.259999999998</v>
      </c>
      <c r="AK63" s="9">
        <v>8456.5830193426118</v>
      </c>
      <c r="AL63" s="26">
        <f t="shared" si="11"/>
        <v>0.58970918374859405</v>
      </c>
      <c r="AM63" s="20">
        <v>5495.7200000000012</v>
      </c>
      <c r="AN63" s="9">
        <v>2938.642316582162</v>
      </c>
      <c r="AO63" s="26">
        <f t="shared" si="12"/>
        <v>0.53471470827883538</v>
      </c>
      <c r="AP63" s="20">
        <v>3057.71</v>
      </c>
      <c r="AQ63" s="9">
        <v>1718.3972245664213</v>
      </c>
      <c r="AR63" s="26">
        <f t="shared" si="13"/>
        <v>0.56198829338505651</v>
      </c>
      <c r="AS63" s="29">
        <f t="shared" si="14"/>
        <v>103025.99</v>
      </c>
      <c r="AT63" s="29">
        <f t="shared" si="15"/>
        <v>62874.119999999995</v>
      </c>
    </row>
    <row r="64" spans="1:46" x14ac:dyDescent="0.25">
      <c r="A64" s="15">
        <v>450330</v>
      </c>
      <c r="B64" s="16" t="s">
        <v>61</v>
      </c>
      <c r="C64" s="20">
        <v>1720.76</v>
      </c>
      <c r="D64" s="9">
        <v>9686.0114388036691</v>
      </c>
      <c r="E64" s="26">
        <f t="shared" si="0"/>
        <v>5.6289148043908908</v>
      </c>
      <c r="F64" s="20">
        <v>3415.13</v>
      </c>
      <c r="G64" s="9">
        <v>7789.4936417446934</v>
      </c>
      <c r="H64" s="26">
        <f t="shared" si="1"/>
        <v>2.2808776362084879</v>
      </c>
      <c r="I64" s="20">
        <v>6537.1800000000021</v>
      </c>
      <c r="J64" s="9">
        <v>8821.3707777942618</v>
      </c>
      <c r="K64" s="26">
        <f t="shared" si="2"/>
        <v>1.3494153102399289</v>
      </c>
      <c r="L64" s="20">
        <v>4960</v>
      </c>
      <c r="M64" s="9">
        <v>9038.0451322016288</v>
      </c>
      <c r="N64" s="26">
        <f t="shared" si="3"/>
        <v>1.822186518589038</v>
      </c>
      <c r="O64" s="20">
        <v>19742.41</v>
      </c>
      <c r="P64" s="9">
        <v>27531.37353826988</v>
      </c>
      <c r="Q64" s="26">
        <f t="shared" si="4"/>
        <v>1.39452951986459</v>
      </c>
      <c r="R64" s="20">
        <v>16533.169999999998</v>
      </c>
      <c r="S64" s="9">
        <v>25272.378633593831</v>
      </c>
      <c r="T64" s="26">
        <f t="shared" si="5"/>
        <v>1.5285863892764566</v>
      </c>
      <c r="U64" s="20">
        <v>5056.7999999999993</v>
      </c>
      <c r="V64" s="9">
        <v>10218.843399202808</v>
      </c>
      <c r="W64" s="9">
        <f t="shared" si="6"/>
        <v>2.0208122526504528</v>
      </c>
      <c r="X64" s="20">
        <v>4944.47</v>
      </c>
      <c r="Y64" s="9">
        <v>6534.2806554894378</v>
      </c>
      <c r="Z64" s="26">
        <f t="shared" si="7"/>
        <v>1.3215330774561151</v>
      </c>
      <c r="AA64" s="20">
        <v>16471.629999999997</v>
      </c>
      <c r="AB64" s="9">
        <v>24275.578225453013</v>
      </c>
      <c r="AC64" s="26">
        <f t="shared" si="8"/>
        <v>1.4737811756002908</v>
      </c>
      <c r="AD64" s="20">
        <v>26255.71</v>
      </c>
      <c r="AE64" s="9">
        <v>34094.01744984962</v>
      </c>
      <c r="AF64" s="26">
        <f t="shared" si="9"/>
        <v>1.2985372496058809</v>
      </c>
      <c r="AG64" s="20">
        <v>22994.489999999998</v>
      </c>
      <c r="AH64" s="9">
        <v>32095.780729191989</v>
      </c>
      <c r="AI64" s="26">
        <f t="shared" si="10"/>
        <v>1.3958031132324304</v>
      </c>
      <c r="AJ64" s="20">
        <v>24608.949999999997</v>
      </c>
      <c r="AK64" s="9">
        <v>32999.516264705038</v>
      </c>
      <c r="AL64" s="26">
        <f t="shared" si="11"/>
        <v>1.3409558825023027</v>
      </c>
      <c r="AM64" s="20">
        <v>9814.84</v>
      </c>
      <c r="AN64" s="9">
        <v>11926.719458210717</v>
      </c>
      <c r="AO64" s="26">
        <f t="shared" si="12"/>
        <v>1.2151720719044545</v>
      </c>
      <c r="AP64" s="20">
        <v>4944.47</v>
      </c>
      <c r="AQ64" s="9">
        <v>6534.2806554894378</v>
      </c>
      <c r="AR64" s="26">
        <f t="shared" si="13"/>
        <v>1.3215330774561151</v>
      </c>
      <c r="AS64" s="29">
        <f t="shared" si="14"/>
        <v>168000.00999999995</v>
      </c>
      <c r="AT64" s="29">
        <f t="shared" si="15"/>
        <v>246817.69000000003</v>
      </c>
    </row>
    <row r="65" spans="1:46" x14ac:dyDescent="0.25">
      <c r="A65" s="15">
        <v>450390</v>
      </c>
      <c r="B65" s="16" t="s">
        <v>62</v>
      </c>
      <c r="C65" s="20">
        <v>0</v>
      </c>
      <c r="D65" s="9">
        <v>0.89373737373737383</v>
      </c>
      <c r="E65" s="26" t="str">
        <f t="shared" si="0"/>
        <v/>
      </c>
      <c r="F65" s="20">
        <v>25759.104000000007</v>
      </c>
      <c r="G65" s="9">
        <v>1122.6812121212122</v>
      </c>
      <c r="H65" s="26">
        <f t="shared" si="1"/>
        <v>4.3583861151428711E-2</v>
      </c>
      <c r="I65" s="20">
        <v>0</v>
      </c>
      <c r="J65" s="9">
        <v>3.5749494949494953</v>
      </c>
      <c r="K65" s="26" t="str">
        <f t="shared" si="2"/>
        <v/>
      </c>
      <c r="L65" s="20">
        <v>56304.640000000007</v>
      </c>
      <c r="M65" s="9">
        <v>27890.681212121213</v>
      </c>
      <c r="N65" s="26">
        <f t="shared" si="3"/>
        <v>0.49535315761047777</v>
      </c>
      <c r="O65" s="20">
        <v>6720</v>
      </c>
      <c r="P65" s="9">
        <v>1785.8311111111113</v>
      </c>
      <c r="Q65" s="26">
        <f t="shared" si="4"/>
        <v>0.26574867724867729</v>
      </c>
      <c r="R65" s="20">
        <v>0</v>
      </c>
      <c r="S65" s="9">
        <v>16796.427373737402</v>
      </c>
      <c r="T65" s="26" t="str">
        <f t="shared" si="5"/>
        <v/>
      </c>
      <c r="U65" s="20">
        <v>0</v>
      </c>
      <c r="V65" s="9">
        <v>2.6812121212121216</v>
      </c>
      <c r="W65" s="9" t="str">
        <f t="shared" si="6"/>
        <v/>
      </c>
      <c r="X65" s="20">
        <v>224.00000000000003</v>
      </c>
      <c r="Y65" s="9">
        <v>2.6812121212121216</v>
      </c>
      <c r="Z65" s="26">
        <f t="shared" si="7"/>
        <v>1.196969696969697E-2</v>
      </c>
      <c r="AA65" s="20">
        <v>0</v>
      </c>
      <c r="AB65" s="9">
        <v>6042.3773737373731</v>
      </c>
      <c r="AC65" s="26" t="str">
        <f t="shared" si="8"/>
        <v/>
      </c>
      <c r="AD65" s="20">
        <v>35064.299200000009</v>
      </c>
      <c r="AE65" s="9">
        <v>1703.4060606060607</v>
      </c>
      <c r="AF65" s="26">
        <f t="shared" si="9"/>
        <v>4.8579498220972864E-2</v>
      </c>
      <c r="AG65" s="20">
        <v>5376</v>
      </c>
      <c r="AH65" s="9">
        <v>22936.168585858584</v>
      </c>
      <c r="AI65" s="26">
        <f t="shared" si="10"/>
        <v>4.2664004065957188</v>
      </c>
      <c r="AJ65" s="20">
        <v>3136</v>
      </c>
      <c r="AK65" s="9">
        <v>12.512323232323233</v>
      </c>
      <c r="AL65" s="26">
        <f t="shared" si="11"/>
        <v>3.9898989898989904E-3</v>
      </c>
      <c r="AM65" s="20">
        <v>560</v>
      </c>
      <c r="AN65" s="9">
        <v>5.3624242424242432</v>
      </c>
      <c r="AO65" s="26">
        <f t="shared" si="12"/>
        <v>9.5757575757575777E-3</v>
      </c>
      <c r="AP65" s="20">
        <v>0</v>
      </c>
      <c r="AQ65" s="9">
        <v>2.6812121212121216</v>
      </c>
      <c r="AR65" s="26" t="str">
        <f t="shared" si="13"/>
        <v/>
      </c>
      <c r="AS65" s="29">
        <f t="shared" si="14"/>
        <v>133144.04320000001</v>
      </c>
      <c r="AT65" s="29">
        <f t="shared" si="15"/>
        <v>78307.960000000036</v>
      </c>
    </row>
    <row r="66" spans="1:46" x14ac:dyDescent="0.25">
      <c r="A66" s="7">
        <v>4504</v>
      </c>
      <c r="B66" s="8" t="s">
        <v>63</v>
      </c>
      <c r="C66" s="20">
        <v>0</v>
      </c>
      <c r="D66" s="9">
        <v>2017.1617832976879</v>
      </c>
      <c r="E66" s="26" t="str">
        <f t="shared" si="0"/>
        <v/>
      </c>
      <c r="F66" s="20">
        <v>0</v>
      </c>
      <c r="G66" s="9">
        <v>2521.0086793728092</v>
      </c>
      <c r="H66" s="26" t="str">
        <f t="shared" si="1"/>
        <v/>
      </c>
      <c r="I66" s="20">
        <v>0</v>
      </c>
      <c r="J66" s="9">
        <v>2760.8501471251998</v>
      </c>
      <c r="K66" s="26" t="str">
        <f t="shared" si="2"/>
        <v/>
      </c>
      <c r="L66" s="20">
        <v>0</v>
      </c>
      <c r="M66" s="9">
        <v>2765.1872107508916</v>
      </c>
      <c r="N66" s="26" t="str">
        <f t="shared" si="3"/>
        <v/>
      </c>
      <c r="O66" s="20">
        <v>0</v>
      </c>
      <c r="P66" s="9">
        <v>9381.4977536438146</v>
      </c>
      <c r="Q66" s="26" t="str">
        <f t="shared" si="4"/>
        <v/>
      </c>
      <c r="R66" s="20">
        <v>66900</v>
      </c>
      <c r="S66" s="9">
        <v>8793.2229312667387</v>
      </c>
      <c r="T66" s="26">
        <f t="shared" si="5"/>
        <v>0.13143830988440566</v>
      </c>
      <c r="U66" s="20">
        <v>0</v>
      </c>
      <c r="V66" s="9">
        <v>3507.1267281250866</v>
      </c>
      <c r="W66" s="9" t="str">
        <f t="shared" si="6"/>
        <v/>
      </c>
      <c r="X66" s="20">
        <v>0</v>
      </c>
      <c r="Y66" s="9">
        <v>2414.3654421123738</v>
      </c>
      <c r="Z66" s="26" t="str">
        <f t="shared" si="7"/>
        <v/>
      </c>
      <c r="AA66" s="20">
        <v>0</v>
      </c>
      <c r="AB66" s="9">
        <v>8081.2937598317749</v>
      </c>
      <c r="AC66" s="26" t="str">
        <f t="shared" si="8"/>
        <v/>
      </c>
      <c r="AD66" s="20">
        <v>0</v>
      </c>
      <c r="AE66" s="9">
        <v>11900.44235634605</v>
      </c>
      <c r="AF66" s="26" t="str">
        <f t="shared" si="9"/>
        <v/>
      </c>
      <c r="AG66" s="20">
        <v>0</v>
      </c>
      <c r="AH66" s="9">
        <v>11675.049764856494</v>
      </c>
      <c r="AI66" s="26" t="str">
        <f t="shared" si="10"/>
        <v/>
      </c>
      <c r="AJ66" s="20">
        <v>0</v>
      </c>
      <c r="AK66" s="9">
        <v>11363.651604216904</v>
      </c>
      <c r="AL66" s="26" t="str">
        <f t="shared" si="11"/>
        <v/>
      </c>
      <c r="AM66" s="20">
        <v>0</v>
      </c>
      <c r="AN66" s="9">
        <v>4097.5663969417974</v>
      </c>
      <c r="AO66" s="26" t="str">
        <f t="shared" si="12"/>
        <v/>
      </c>
      <c r="AP66" s="20">
        <v>0</v>
      </c>
      <c r="AQ66" s="9">
        <v>2414.3654421123738</v>
      </c>
      <c r="AR66" s="26" t="str">
        <f t="shared" si="13"/>
        <v/>
      </c>
      <c r="AS66" s="29">
        <f t="shared" si="14"/>
        <v>66900</v>
      </c>
      <c r="AT66" s="29">
        <f t="shared" si="15"/>
        <v>83692.790000000008</v>
      </c>
    </row>
    <row r="67" spans="1:46" x14ac:dyDescent="0.25">
      <c r="A67" s="7">
        <v>4505</v>
      </c>
      <c r="B67" s="8" t="s">
        <v>64</v>
      </c>
      <c r="C67" s="20">
        <v>1261.58</v>
      </c>
      <c r="D67" s="9">
        <v>2380.7548117308415</v>
      </c>
      <c r="E67" s="26">
        <f t="shared" si="0"/>
        <v>1.8871215552964073</v>
      </c>
      <c r="F67" s="20">
        <v>2334.3300000000004</v>
      </c>
      <c r="G67" s="9">
        <v>3832.7561967285837</v>
      </c>
      <c r="H67" s="26">
        <f t="shared" si="1"/>
        <v>1.6419084691232959</v>
      </c>
      <c r="I67" s="20">
        <v>2742.6300000000006</v>
      </c>
      <c r="J67" s="9">
        <v>4651.2883070819262</v>
      </c>
      <c r="K67" s="26">
        <f t="shared" si="2"/>
        <v>1.6959226388838178</v>
      </c>
      <c r="L67" s="20">
        <v>2454.0800000000004</v>
      </c>
      <c r="M67" s="9">
        <v>4026.8365742635524</v>
      </c>
      <c r="N67" s="26">
        <f t="shared" si="3"/>
        <v>1.6408742071422089</v>
      </c>
      <c r="O67" s="20">
        <v>9140.5700000000015</v>
      </c>
      <c r="P67" s="9">
        <v>15017.919519026113</v>
      </c>
      <c r="Q67" s="26">
        <f t="shared" si="4"/>
        <v>1.6429959530998735</v>
      </c>
      <c r="R67" s="20">
        <v>8144.8300000000008</v>
      </c>
      <c r="S67" s="9">
        <v>13485.930779480148</v>
      </c>
      <c r="T67" s="26">
        <f t="shared" si="5"/>
        <v>1.6557657777363244</v>
      </c>
      <c r="U67" s="20">
        <v>3107.97</v>
      </c>
      <c r="V67" s="9">
        <v>5083.6491343694161</v>
      </c>
      <c r="W67" s="9">
        <f t="shared" si="6"/>
        <v>1.6356815330808909</v>
      </c>
      <c r="X67" s="20">
        <v>2329.0400000000004</v>
      </c>
      <c r="Y67" s="9">
        <v>3823.8361413224661</v>
      </c>
      <c r="Z67" s="26">
        <f t="shared" si="7"/>
        <v>1.641807844142851</v>
      </c>
      <c r="AA67" s="20">
        <v>7733.8000000000011</v>
      </c>
      <c r="AB67" s="9">
        <v>12738.613663600909</v>
      </c>
      <c r="AC67" s="26">
        <f t="shared" si="8"/>
        <v>1.647135129380241</v>
      </c>
      <c r="AD67" s="20">
        <v>11720.55</v>
      </c>
      <c r="AE67" s="9">
        <v>18991.450506942863</v>
      </c>
      <c r="AF67" s="26">
        <f t="shared" si="9"/>
        <v>1.6203548900813414</v>
      </c>
      <c r="AG67" s="20">
        <v>10392.74</v>
      </c>
      <c r="AH67" s="9">
        <v>17035.940592808052</v>
      </c>
      <c r="AI67" s="26">
        <f t="shared" si="10"/>
        <v>1.6392155093659664</v>
      </c>
      <c r="AJ67" s="20">
        <v>10943.53</v>
      </c>
      <c r="AK67" s="9">
        <v>17994.507725046737</v>
      </c>
      <c r="AL67" s="26">
        <f t="shared" si="11"/>
        <v>1.6443056056909184</v>
      </c>
      <c r="AM67" s="20">
        <v>4173.8300000000008</v>
      </c>
      <c r="AN67" s="9">
        <v>6987.9799062759284</v>
      </c>
      <c r="AO67" s="26">
        <f t="shared" si="12"/>
        <v>1.6742368295488621</v>
      </c>
      <c r="AP67" s="20">
        <v>2329.0400000000004</v>
      </c>
      <c r="AQ67" s="9">
        <v>3823.8361413224661</v>
      </c>
      <c r="AR67" s="26">
        <f t="shared" si="13"/>
        <v>1.641807844142851</v>
      </c>
      <c r="AS67" s="29">
        <f t="shared" si="14"/>
        <v>78808.52</v>
      </c>
      <c r="AT67" s="29">
        <f t="shared" si="15"/>
        <v>129875.3</v>
      </c>
    </row>
    <row r="68" spans="1:46" x14ac:dyDescent="0.25">
      <c r="A68" s="7">
        <v>4506</v>
      </c>
      <c r="B68" s="8" t="s">
        <v>65</v>
      </c>
      <c r="C68" s="20">
        <v>1362.63</v>
      </c>
      <c r="D68" s="9">
        <v>1002.9392640487883</v>
      </c>
      <c r="E68" s="26">
        <f t="shared" si="0"/>
        <v>0.73603198524088587</v>
      </c>
      <c r="F68" s="20">
        <v>2553.46</v>
      </c>
      <c r="G68" s="9">
        <v>1637.8928388320826</v>
      </c>
      <c r="H68" s="26">
        <f t="shared" si="1"/>
        <v>0.64144057037591451</v>
      </c>
      <c r="I68" s="20">
        <v>3014.93</v>
      </c>
      <c r="J68" s="9">
        <v>1960.1525650908504</v>
      </c>
      <c r="K68" s="26">
        <f t="shared" si="2"/>
        <v>0.65014861542087232</v>
      </c>
      <c r="L68" s="20">
        <v>2676.0299999999997</v>
      </c>
      <c r="M68" s="9">
        <v>1738.1876962572535</v>
      </c>
      <c r="N68" s="26">
        <f t="shared" si="3"/>
        <v>0.64953968986044763</v>
      </c>
      <c r="O68" s="20">
        <v>10012.09</v>
      </c>
      <c r="P68" s="9">
        <v>6405.4914327044125</v>
      </c>
      <c r="Q68" s="26">
        <f t="shared" si="4"/>
        <v>0.63977565450414575</v>
      </c>
      <c r="R68" s="20">
        <v>8902.01</v>
      </c>
      <c r="S68" s="9">
        <v>5711.5719642557115</v>
      </c>
      <c r="T68" s="26">
        <f t="shared" si="5"/>
        <v>0.6416047571566097</v>
      </c>
      <c r="U68" s="20">
        <v>3392.1499999999996</v>
      </c>
      <c r="V68" s="9">
        <v>2164.0423289237456</v>
      </c>
      <c r="W68" s="9">
        <f t="shared" si="6"/>
        <v>0.63795596566300006</v>
      </c>
      <c r="X68" s="20">
        <v>2537.7199999999998</v>
      </c>
      <c r="Y68" s="9">
        <v>1636.1592475133539</v>
      </c>
      <c r="Z68" s="26">
        <f t="shared" si="7"/>
        <v>0.6447359233931852</v>
      </c>
      <c r="AA68" s="20">
        <v>8464.24</v>
      </c>
      <c r="AB68" s="9">
        <v>5443.8473760726256</v>
      </c>
      <c r="AC68" s="26">
        <f t="shared" si="8"/>
        <v>0.643158437860059</v>
      </c>
      <c r="AD68" s="20">
        <v>12826.76</v>
      </c>
      <c r="AE68" s="9">
        <v>8220.163336999487</v>
      </c>
      <c r="AF68" s="26">
        <f t="shared" si="9"/>
        <v>0.64086046180013401</v>
      </c>
      <c r="AG68" s="20">
        <v>11357.509999999998</v>
      </c>
      <c r="AH68" s="9">
        <v>7322.9603591190926</v>
      </c>
      <c r="AI68" s="26">
        <f t="shared" si="10"/>
        <v>0.64476811899079056</v>
      </c>
      <c r="AJ68" s="20">
        <v>11967.65</v>
      </c>
      <c r="AK68" s="9">
        <v>7705.8639245778249</v>
      </c>
      <c r="AL68" s="26">
        <f t="shared" si="11"/>
        <v>0.64389115027409938</v>
      </c>
      <c r="AM68" s="20">
        <v>4584.22</v>
      </c>
      <c r="AN68" s="9">
        <v>2938.6184180914197</v>
      </c>
      <c r="AO68" s="26">
        <f t="shared" si="12"/>
        <v>0.641029099408715</v>
      </c>
      <c r="AP68" s="20">
        <v>2537.7199999999998</v>
      </c>
      <c r="AQ68" s="9">
        <v>1636.1592475133539</v>
      </c>
      <c r="AR68" s="26">
        <f t="shared" si="13"/>
        <v>0.6447359233931852</v>
      </c>
      <c r="AS68" s="29">
        <f t="shared" si="14"/>
        <v>86189.119999999995</v>
      </c>
      <c r="AT68" s="29">
        <f t="shared" si="15"/>
        <v>55524.049999999996</v>
      </c>
    </row>
    <row r="69" spans="1:46" ht="18.75" x14ac:dyDescent="0.3">
      <c r="A69" s="7">
        <v>4507</v>
      </c>
      <c r="B69" s="8" t="s">
        <v>66</v>
      </c>
      <c r="C69" s="20">
        <v>0</v>
      </c>
      <c r="D69" s="9">
        <v>63.323252032520323</v>
      </c>
      <c r="E69" s="26" t="str">
        <f t="shared" si="0"/>
        <v/>
      </c>
      <c r="F69" s="20">
        <v>0</v>
      </c>
      <c r="G69" s="9">
        <v>36.184715447154474</v>
      </c>
      <c r="H69" s="25" t="str">
        <f t="shared" si="1"/>
        <v/>
      </c>
      <c r="I69" s="20">
        <v>0</v>
      </c>
      <c r="J69" s="9">
        <v>36.184715447154474</v>
      </c>
      <c r="K69" s="26" t="str">
        <f t="shared" si="2"/>
        <v/>
      </c>
      <c r="L69" s="20">
        <v>0</v>
      </c>
      <c r="M69" s="9">
        <v>45.230894308943093</v>
      </c>
      <c r="N69" s="26" t="str">
        <f t="shared" si="3"/>
        <v/>
      </c>
      <c r="O69" s="20">
        <v>0</v>
      </c>
      <c r="P69" s="9">
        <v>117.60032520325204</v>
      </c>
      <c r="Q69" s="26" t="str">
        <f t="shared" si="4"/>
        <v/>
      </c>
      <c r="R69" s="20">
        <v>0</v>
      </c>
      <c r="S69" s="9">
        <v>117.70032520325206</v>
      </c>
      <c r="T69" s="26" t="str">
        <f t="shared" si="5"/>
        <v/>
      </c>
      <c r="U69" s="20">
        <v>0</v>
      </c>
      <c r="V69" s="9">
        <v>54.277073170731711</v>
      </c>
      <c r="W69" s="9" t="str">
        <f t="shared" si="6"/>
        <v/>
      </c>
      <c r="X69" s="20">
        <v>0</v>
      </c>
      <c r="Y69" s="9">
        <v>27.138536585365856</v>
      </c>
      <c r="Z69" s="26" t="str">
        <f t="shared" si="7"/>
        <v/>
      </c>
      <c r="AA69" s="20">
        <v>48160</v>
      </c>
      <c r="AB69" s="9">
        <v>108.55414634146342</v>
      </c>
      <c r="AC69" s="25">
        <f t="shared" si="8"/>
        <v>2.2540312778543069E-3</v>
      </c>
      <c r="AD69" s="20">
        <v>0</v>
      </c>
      <c r="AE69" s="9">
        <v>207.2688617886179</v>
      </c>
      <c r="AF69" s="26" t="str">
        <f t="shared" si="9"/>
        <v/>
      </c>
      <c r="AG69" s="20">
        <v>17920</v>
      </c>
      <c r="AH69" s="9">
        <v>48916.538861788555</v>
      </c>
      <c r="AI69" s="25">
        <f t="shared" si="10"/>
        <v>2.7297175704123076</v>
      </c>
      <c r="AJ69" s="20">
        <v>0</v>
      </c>
      <c r="AK69" s="9">
        <v>144.7388617886179</v>
      </c>
      <c r="AL69" s="26" t="str">
        <f t="shared" si="11"/>
        <v/>
      </c>
      <c r="AM69" s="20">
        <v>0</v>
      </c>
      <c r="AN69" s="9">
        <v>45.230894308943093</v>
      </c>
      <c r="AO69" s="26" t="str">
        <f t="shared" si="12"/>
        <v/>
      </c>
      <c r="AP69" s="20">
        <v>0</v>
      </c>
      <c r="AQ69" s="9">
        <v>27.138536585365856</v>
      </c>
      <c r="AR69" s="26" t="str">
        <f t="shared" si="13"/>
        <v/>
      </c>
      <c r="AS69" s="29">
        <f t="shared" si="14"/>
        <v>66080</v>
      </c>
      <c r="AT69" s="29">
        <f t="shared" si="15"/>
        <v>49947.109999999935</v>
      </c>
    </row>
    <row r="70" spans="1:46" ht="18.75" x14ac:dyDescent="0.3">
      <c r="A70" s="14">
        <v>46</v>
      </c>
      <c r="B70" s="5" t="s">
        <v>67</v>
      </c>
      <c r="C70" s="6">
        <v>0</v>
      </c>
      <c r="D70" s="6">
        <v>0</v>
      </c>
      <c r="E70" s="26" t="str">
        <f t="shared" ref="E70:E74" si="16">IFERROR(D70/C70,"")</f>
        <v/>
      </c>
      <c r="F70" s="6">
        <v>0</v>
      </c>
      <c r="G70" s="6">
        <v>0</v>
      </c>
      <c r="H70" s="26" t="str">
        <f t="shared" ref="H70:H74" si="17">IFERROR(G70/F70,"")</f>
        <v/>
      </c>
      <c r="I70" s="6">
        <v>0</v>
      </c>
      <c r="J70" s="6">
        <v>0</v>
      </c>
      <c r="K70" s="26" t="str">
        <f t="shared" ref="K70:K74" si="18">IFERROR(J70/I70,"")</f>
        <v/>
      </c>
      <c r="L70" s="6">
        <v>0</v>
      </c>
      <c r="M70" s="6">
        <v>0</v>
      </c>
      <c r="N70" s="26" t="str">
        <f t="shared" ref="N70:N74" si="19">IFERROR(M70/L70,"")</f>
        <v/>
      </c>
      <c r="O70" s="6">
        <v>0</v>
      </c>
      <c r="P70" s="6">
        <v>0</v>
      </c>
      <c r="Q70" s="26" t="str">
        <f t="shared" ref="Q70:Q74" si="20">IFERROR(P70/O70,"")</f>
        <v/>
      </c>
      <c r="R70" s="6">
        <v>0</v>
      </c>
      <c r="S70" s="6">
        <v>0</v>
      </c>
      <c r="T70" s="26" t="str">
        <f t="shared" ref="T70:T74" si="21">IFERROR(S70/R70,"")</f>
        <v/>
      </c>
      <c r="U70" s="6">
        <v>0</v>
      </c>
      <c r="V70" s="6">
        <v>0</v>
      </c>
      <c r="W70" s="6" t="str">
        <f t="shared" ref="W70:W74" si="22">IFERROR(V70/U70,"")</f>
        <v/>
      </c>
      <c r="X70" s="6">
        <v>0</v>
      </c>
      <c r="Y70" s="6">
        <v>0</v>
      </c>
      <c r="Z70" s="26" t="str">
        <f t="shared" ref="Z70:Z74" si="23">IFERROR(Y70/X70,"")</f>
        <v/>
      </c>
      <c r="AA70" s="6">
        <v>0</v>
      </c>
      <c r="AB70" s="6">
        <v>0</v>
      </c>
      <c r="AC70" s="26" t="str">
        <f t="shared" si="8"/>
        <v/>
      </c>
      <c r="AD70" s="6">
        <v>0</v>
      </c>
      <c r="AE70" s="6">
        <v>0</v>
      </c>
      <c r="AF70" s="26" t="str">
        <f t="shared" ref="AF70:AF74" si="24">IFERROR(AE70/AD70,"")</f>
        <v/>
      </c>
      <c r="AG70" s="6">
        <v>0</v>
      </c>
      <c r="AH70" s="6">
        <v>0</v>
      </c>
      <c r="AI70" s="26" t="str">
        <f t="shared" si="10"/>
        <v/>
      </c>
      <c r="AJ70" s="6">
        <v>0</v>
      </c>
      <c r="AK70" s="6">
        <v>0</v>
      </c>
      <c r="AL70" s="26" t="str">
        <f t="shared" ref="AL70:AL74" si="25">IFERROR(AK70/AJ70,"")</f>
        <v/>
      </c>
      <c r="AM70" s="6">
        <v>0</v>
      </c>
      <c r="AN70" s="6">
        <v>0</v>
      </c>
      <c r="AO70" s="26" t="str">
        <f t="shared" ref="AO70:AO74" si="26">IFERROR(AN70/AM70,"")</f>
        <v/>
      </c>
      <c r="AP70" s="6">
        <v>0</v>
      </c>
      <c r="AQ70" s="6">
        <v>0</v>
      </c>
      <c r="AR70" s="26" t="str">
        <f t="shared" ref="AR70:AR74" si="27">IFERROR(AQ70/AP70,"")</f>
        <v/>
      </c>
      <c r="AS70" s="29">
        <f t="shared" ref="AS70:AS74" si="28">+C70+F70+I70+L70+O70+R70+U70+X70+AA70+AD70+AG70+AJ70+AM70+AP70</f>
        <v>0</v>
      </c>
      <c r="AT70" s="29">
        <f t="shared" ref="AT70:AT74" si="29">+D70+G70+J70+M70+P70+S70+V70+Y70+AB70+AE70+AH70+AK70+AN70+AQ70</f>
        <v>0</v>
      </c>
    </row>
    <row r="71" spans="1:46" ht="18.75" x14ac:dyDescent="0.3">
      <c r="A71" s="7">
        <v>4690</v>
      </c>
      <c r="B71" s="8" t="s">
        <v>68</v>
      </c>
      <c r="C71" s="20">
        <v>0</v>
      </c>
      <c r="D71" s="9">
        <v>0</v>
      </c>
      <c r="E71" s="26" t="str">
        <f t="shared" si="16"/>
        <v/>
      </c>
      <c r="F71" s="20">
        <v>0</v>
      </c>
      <c r="G71" s="9">
        <v>0</v>
      </c>
      <c r="H71" s="25" t="str">
        <f t="shared" si="17"/>
        <v/>
      </c>
      <c r="I71" s="20">
        <v>0</v>
      </c>
      <c r="J71" s="9">
        <v>0</v>
      </c>
      <c r="K71" s="26" t="str">
        <f t="shared" si="18"/>
        <v/>
      </c>
      <c r="L71" s="20">
        <v>0</v>
      </c>
      <c r="M71" s="9">
        <v>0</v>
      </c>
      <c r="N71" s="26" t="str">
        <f t="shared" si="19"/>
        <v/>
      </c>
      <c r="O71" s="20">
        <v>0</v>
      </c>
      <c r="P71" s="9">
        <v>0</v>
      </c>
      <c r="Q71" s="26" t="str">
        <f t="shared" si="20"/>
        <v/>
      </c>
      <c r="R71" s="20">
        <v>0</v>
      </c>
      <c r="S71" s="9">
        <v>0</v>
      </c>
      <c r="T71" s="26" t="str">
        <f t="shared" si="21"/>
        <v/>
      </c>
      <c r="U71" s="20">
        <v>0</v>
      </c>
      <c r="V71" s="9">
        <v>0</v>
      </c>
      <c r="W71" s="9" t="str">
        <f t="shared" si="22"/>
        <v/>
      </c>
      <c r="X71" s="20">
        <v>0</v>
      </c>
      <c r="Y71" s="9">
        <v>0</v>
      </c>
      <c r="Z71" s="26" t="str">
        <f t="shared" si="23"/>
        <v/>
      </c>
      <c r="AA71" s="20">
        <v>0</v>
      </c>
      <c r="AB71" s="9">
        <v>0</v>
      </c>
      <c r="AC71" s="26" t="str">
        <f t="shared" ref="AC71:AC74" si="30">IFERROR(AB71/AA71,"")</f>
        <v/>
      </c>
      <c r="AD71" s="20">
        <v>0</v>
      </c>
      <c r="AE71" s="9">
        <v>0</v>
      </c>
      <c r="AF71" s="26" t="str">
        <f t="shared" si="24"/>
        <v/>
      </c>
      <c r="AG71" s="20">
        <v>0</v>
      </c>
      <c r="AH71" s="9">
        <v>0</v>
      </c>
      <c r="AI71" s="26" t="str">
        <f t="shared" ref="AI71:AI74" si="31">IFERROR(AH71/AG71,"")</f>
        <v/>
      </c>
      <c r="AJ71" s="20">
        <v>0</v>
      </c>
      <c r="AK71" s="9">
        <v>0</v>
      </c>
      <c r="AL71" s="26" t="str">
        <f t="shared" si="25"/>
        <v/>
      </c>
      <c r="AM71" s="20">
        <v>0</v>
      </c>
      <c r="AN71" s="9">
        <v>0</v>
      </c>
      <c r="AO71" s="26" t="str">
        <f t="shared" si="26"/>
        <v/>
      </c>
      <c r="AP71" s="20">
        <v>0</v>
      </c>
      <c r="AQ71" s="9">
        <v>0</v>
      </c>
      <c r="AR71" s="26" t="str">
        <f t="shared" si="27"/>
        <v/>
      </c>
      <c r="AS71" s="29">
        <f t="shared" si="28"/>
        <v>0</v>
      </c>
      <c r="AT71" s="29">
        <f t="shared" si="29"/>
        <v>0</v>
      </c>
    </row>
    <row r="72" spans="1:46" ht="18.75" x14ac:dyDescent="0.3">
      <c r="A72" s="14">
        <v>47</v>
      </c>
      <c r="B72" s="5" t="s">
        <v>69</v>
      </c>
      <c r="C72" s="6">
        <v>0</v>
      </c>
      <c r="D72" s="6">
        <v>0</v>
      </c>
      <c r="E72" s="26" t="str">
        <f t="shared" si="16"/>
        <v/>
      </c>
      <c r="F72" s="6">
        <v>0</v>
      </c>
      <c r="G72" s="6">
        <v>0</v>
      </c>
      <c r="H72" s="26" t="str">
        <f t="shared" si="17"/>
        <v/>
      </c>
      <c r="I72" s="6">
        <v>0</v>
      </c>
      <c r="J72" s="6">
        <v>0</v>
      </c>
      <c r="K72" s="26" t="str">
        <f t="shared" si="18"/>
        <v/>
      </c>
      <c r="L72" s="6">
        <v>0</v>
      </c>
      <c r="M72" s="6">
        <v>0</v>
      </c>
      <c r="N72" s="26" t="str">
        <f t="shared" si="19"/>
        <v/>
      </c>
      <c r="O72" s="6">
        <v>0</v>
      </c>
      <c r="P72" s="6">
        <v>0</v>
      </c>
      <c r="Q72" s="26" t="str">
        <f t="shared" si="20"/>
        <v/>
      </c>
      <c r="R72" s="6">
        <v>0</v>
      </c>
      <c r="S72" s="6">
        <v>0</v>
      </c>
      <c r="T72" s="26" t="str">
        <f t="shared" si="21"/>
        <v/>
      </c>
      <c r="U72" s="6">
        <v>0</v>
      </c>
      <c r="V72" s="6">
        <v>0</v>
      </c>
      <c r="W72" s="6" t="str">
        <f t="shared" si="22"/>
        <v/>
      </c>
      <c r="X72" s="6">
        <v>0</v>
      </c>
      <c r="Y72" s="6">
        <v>0</v>
      </c>
      <c r="Z72" s="26" t="str">
        <f t="shared" si="23"/>
        <v/>
      </c>
      <c r="AA72" s="6">
        <v>0</v>
      </c>
      <c r="AB72" s="6">
        <v>0</v>
      </c>
      <c r="AC72" s="26" t="str">
        <f t="shared" si="30"/>
        <v/>
      </c>
      <c r="AD72" s="6">
        <v>0</v>
      </c>
      <c r="AE72" s="6">
        <v>17310.73</v>
      </c>
      <c r="AF72" s="26" t="str">
        <f t="shared" si="24"/>
        <v/>
      </c>
      <c r="AG72" s="6">
        <v>0</v>
      </c>
      <c r="AH72" s="6">
        <v>0</v>
      </c>
      <c r="AI72" s="26" t="str">
        <f t="shared" si="31"/>
        <v/>
      </c>
      <c r="AJ72" s="6">
        <v>0</v>
      </c>
      <c r="AK72" s="6">
        <v>0</v>
      </c>
      <c r="AL72" s="26" t="str">
        <f t="shared" si="25"/>
        <v/>
      </c>
      <c r="AM72" s="6">
        <v>0</v>
      </c>
      <c r="AN72" s="6">
        <v>0</v>
      </c>
      <c r="AO72" s="26" t="str">
        <f t="shared" si="26"/>
        <v/>
      </c>
      <c r="AP72" s="6">
        <v>0</v>
      </c>
      <c r="AQ72" s="6">
        <v>0</v>
      </c>
      <c r="AR72" s="26" t="str">
        <f t="shared" si="27"/>
        <v/>
      </c>
      <c r="AS72" s="29">
        <f t="shared" si="28"/>
        <v>0</v>
      </c>
      <c r="AT72" s="29">
        <f t="shared" si="29"/>
        <v>17310.73</v>
      </c>
    </row>
    <row r="73" spans="1:46" s="31" customFormat="1" x14ac:dyDescent="0.25">
      <c r="A73" s="7">
        <v>4703</v>
      </c>
      <c r="B73" s="8" t="s">
        <v>70</v>
      </c>
      <c r="C73" s="9">
        <v>0</v>
      </c>
      <c r="D73" s="9">
        <v>0</v>
      </c>
      <c r="E73" s="26" t="str">
        <f t="shared" si="16"/>
        <v/>
      </c>
      <c r="F73" s="9">
        <v>0</v>
      </c>
      <c r="G73" s="9">
        <v>0</v>
      </c>
      <c r="H73" s="26" t="str">
        <f t="shared" si="17"/>
        <v/>
      </c>
      <c r="I73" s="9">
        <v>0</v>
      </c>
      <c r="J73" s="9">
        <v>0</v>
      </c>
      <c r="K73" s="26" t="str">
        <f t="shared" si="18"/>
        <v/>
      </c>
      <c r="L73" s="9">
        <v>0</v>
      </c>
      <c r="M73" s="9">
        <v>0</v>
      </c>
      <c r="N73" s="26" t="str">
        <f t="shared" si="19"/>
        <v/>
      </c>
      <c r="O73" s="9">
        <v>0</v>
      </c>
      <c r="P73" s="9">
        <v>0</v>
      </c>
      <c r="Q73" s="26" t="str">
        <f t="shared" si="20"/>
        <v/>
      </c>
      <c r="R73" s="9">
        <v>0</v>
      </c>
      <c r="S73" s="9">
        <v>0</v>
      </c>
      <c r="T73" s="26" t="str">
        <f t="shared" si="21"/>
        <v/>
      </c>
      <c r="U73" s="9">
        <v>0</v>
      </c>
      <c r="V73" s="9">
        <v>0</v>
      </c>
      <c r="W73" s="9" t="str">
        <f t="shared" si="22"/>
        <v/>
      </c>
      <c r="X73" s="9">
        <v>0</v>
      </c>
      <c r="Y73" s="9">
        <v>0</v>
      </c>
      <c r="Z73" s="26" t="str">
        <f t="shared" si="23"/>
        <v/>
      </c>
      <c r="AA73" s="9">
        <v>0</v>
      </c>
      <c r="AB73" s="9">
        <v>0</v>
      </c>
      <c r="AC73" s="26" t="str">
        <f t="shared" si="30"/>
        <v/>
      </c>
      <c r="AD73" s="9">
        <v>0</v>
      </c>
      <c r="AE73" s="9">
        <v>17310.73</v>
      </c>
      <c r="AF73" s="26" t="str">
        <f t="shared" si="24"/>
        <v/>
      </c>
      <c r="AG73" s="9">
        <v>0</v>
      </c>
      <c r="AH73" s="9">
        <v>0</v>
      </c>
      <c r="AI73" s="26" t="str">
        <f t="shared" si="31"/>
        <v/>
      </c>
      <c r="AJ73" s="9">
        <v>0</v>
      </c>
      <c r="AK73" s="9">
        <v>0</v>
      </c>
      <c r="AL73" s="26" t="str">
        <f t="shared" si="25"/>
        <v/>
      </c>
      <c r="AM73" s="9">
        <v>0</v>
      </c>
      <c r="AN73" s="9">
        <v>0</v>
      </c>
      <c r="AO73" s="26" t="str">
        <f t="shared" si="26"/>
        <v/>
      </c>
      <c r="AP73" s="9">
        <v>0</v>
      </c>
      <c r="AQ73" s="9">
        <v>0</v>
      </c>
      <c r="AR73" s="26" t="str">
        <f t="shared" si="27"/>
        <v/>
      </c>
      <c r="AS73" s="29">
        <f t="shared" si="28"/>
        <v>0</v>
      </c>
      <c r="AT73" s="29">
        <f t="shared" si="29"/>
        <v>17310.73</v>
      </c>
    </row>
    <row r="74" spans="1:46" ht="15.75" thickBot="1" x14ac:dyDescent="0.3">
      <c r="A74" s="21">
        <v>4790</v>
      </c>
      <c r="B74" s="22" t="s">
        <v>10</v>
      </c>
      <c r="C74" s="23">
        <v>0</v>
      </c>
      <c r="D74" s="23">
        <v>0</v>
      </c>
      <c r="E74" s="23" t="str">
        <f t="shared" si="16"/>
        <v/>
      </c>
      <c r="F74" s="23">
        <v>0</v>
      </c>
      <c r="G74" s="23">
        <v>0</v>
      </c>
      <c r="H74" s="23" t="str">
        <f t="shared" si="17"/>
        <v/>
      </c>
      <c r="I74" s="23">
        <v>0</v>
      </c>
      <c r="J74" s="23">
        <v>0</v>
      </c>
      <c r="K74" s="23" t="str">
        <f t="shared" si="18"/>
        <v/>
      </c>
      <c r="L74" s="23">
        <v>0</v>
      </c>
      <c r="M74" s="23">
        <v>0</v>
      </c>
      <c r="N74" s="23" t="str">
        <f t="shared" si="19"/>
        <v/>
      </c>
      <c r="O74" s="23">
        <v>0</v>
      </c>
      <c r="P74" s="23">
        <v>0</v>
      </c>
      <c r="Q74" s="23" t="str">
        <f t="shared" si="20"/>
        <v/>
      </c>
      <c r="R74" s="23">
        <v>0</v>
      </c>
      <c r="S74" s="23">
        <v>0</v>
      </c>
      <c r="T74" s="23" t="str">
        <f t="shared" si="21"/>
        <v/>
      </c>
      <c r="U74" s="23">
        <v>0</v>
      </c>
      <c r="V74" s="23">
        <v>0</v>
      </c>
      <c r="W74" s="23" t="str">
        <f t="shared" si="22"/>
        <v/>
      </c>
      <c r="X74" s="23">
        <v>0</v>
      </c>
      <c r="Y74" s="23">
        <v>0</v>
      </c>
      <c r="Z74" s="23" t="str">
        <f t="shared" si="23"/>
        <v/>
      </c>
      <c r="AA74" s="23">
        <v>0</v>
      </c>
      <c r="AB74" s="23">
        <v>0</v>
      </c>
      <c r="AC74" s="23" t="str">
        <f t="shared" si="30"/>
        <v/>
      </c>
      <c r="AD74" s="23">
        <v>0</v>
      </c>
      <c r="AE74" s="23">
        <v>0</v>
      </c>
      <c r="AF74" s="23" t="str">
        <f t="shared" si="24"/>
        <v/>
      </c>
      <c r="AG74" s="23">
        <v>0</v>
      </c>
      <c r="AH74" s="23">
        <v>0</v>
      </c>
      <c r="AI74" s="23" t="str">
        <f t="shared" si="31"/>
        <v/>
      </c>
      <c r="AJ74" s="23">
        <v>0</v>
      </c>
      <c r="AK74" s="23">
        <v>0</v>
      </c>
      <c r="AL74" s="23" t="str">
        <f t="shared" si="25"/>
        <v/>
      </c>
      <c r="AM74" s="23">
        <v>0</v>
      </c>
      <c r="AN74" s="23">
        <v>0</v>
      </c>
      <c r="AO74" s="23" t="str">
        <f t="shared" si="26"/>
        <v/>
      </c>
      <c r="AP74" s="23">
        <v>0</v>
      </c>
      <c r="AQ74" s="23">
        <v>0</v>
      </c>
      <c r="AR74" s="23" t="str">
        <f t="shared" si="27"/>
        <v/>
      </c>
      <c r="AS74" s="29">
        <f t="shared" si="28"/>
        <v>0</v>
      </c>
      <c r="AT74" s="29">
        <f t="shared" si="29"/>
        <v>0</v>
      </c>
    </row>
  </sheetData>
  <mergeCells count="58">
    <mergeCell ref="A3:A4"/>
    <mergeCell ref="B3:B4"/>
    <mergeCell ref="C3:C4"/>
    <mergeCell ref="D3:D4"/>
    <mergeCell ref="F3:F4"/>
    <mergeCell ref="U2:W2"/>
    <mergeCell ref="X2:Z2"/>
    <mergeCell ref="AA2:AC2"/>
    <mergeCell ref="AD2:AF2"/>
    <mergeCell ref="G3:G4"/>
    <mergeCell ref="AE3:AE4"/>
    <mergeCell ref="R2:T2"/>
    <mergeCell ref="T3:T4"/>
    <mergeCell ref="W3:W4"/>
    <mergeCell ref="AD3:AD4"/>
    <mergeCell ref="X3:X4"/>
    <mergeCell ref="Y3:Y4"/>
    <mergeCell ref="AA3:AA4"/>
    <mergeCell ref="AB3:AB4"/>
    <mergeCell ref="AC3:AC4"/>
    <mergeCell ref="AF3:AF4"/>
    <mergeCell ref="C2:E2"/>
    <mergeCell ref="H3:H4"/>
    <mergeCell ref="K3:K4"/>
    <mergeCell ref="N3:N4"/>
    <mergeCell ref="Q3:Q4"/>
    <mergeCell ref="F2:H2"/>
    <mergeCell ref="I2:K2"/>
    <mergeCell ref="L2:N2"/>
    <mergeCell ref="O2:Q2"/>
    <mergeCell ref="E3:E4"/>
    <mergeCell ref="P3:P4"/>
    <mergeCell ref="R3:R4"/>
    <mergeCell ref="S3:S4"/>
    <mergeCell ref="U3:U4"/>
    <mergeCell ref="Z3:Z4"/>
    <mergeCell ref="I3:I4"/>
    <mergeCell ref="J3:J4"/>
    <mergeCell ref="L3:L4"/>
    <mergeCell ref="M3:M4"/>
    <mergeCell ref="O3:O4"/>
    <mergeCell ref="V3:V4"/>
    <mergeCell ref="AG2:AI2"/>
    <mergeCell ref="AJ2:AL2"/>
    <mergeCell ref="AM2:AO2"/>
    <mergeCell ref="AP2:AR2"/>
    <mergeCell ref="AK3:AK4"/>
    <mergeCell ref="AM3:AM4"/>
    <mergeCell ref="AN3:AN4"/>
    <mergeCell ref="AP3:AP4"/>
    <mergeCell ref="AQ3:AQ4"/>
    <mergeCell ref="AO3:AO4"/>
    <mergeCell ref="AR3:AR4"/>
    <mergeCell ref="AI3:AI4"/>
    <mergeCell ref="AL3:AL4"/>
    <mergeCell ref="AG3:AG4"/>
    <mergeCell ref="AH3:AH4"/>
    <mergeCell ref="AJ3:A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2" sqref="O12"/>
    </sheetView>
  </sheetViews>
  <sheetFormatPr baseColWidth="10" defaultRowHeight="11.25" x14ac:dyDescent="0.2"/>
  <cols>
    <col min="1" max="1" width="24" style="68" customWidth="1"/>
    <col min="2" max="2" width="15.140625" style="68" hidden="1" customWidth="1"/>
    <col min="3" max="3" width="13.28515625" style="68" hidden="1" customWidth="1"/>
    <col min="4" max="5" width="13.28515625" style="68" customWidth="1"/>
    <col min="6" max="6" width="8.42578125" style="68" customWidth="1"/>
    <col min="7" max="8" width="11.5703125" style="68" hidden="1" customWidth="1"/>
    <col min="9" max="9" width="15.85546875" style="68" hidden="1" customWidth="1"/>
    <col min="10" max="11" width="13.7109375" style="68" hidden="1" customWidth="1"/>
    <col min="12" max="13" width="12.7109375" style="68" hidden="1" customWidth="1"/>
    <col min="14" max="14" width="0" style="70" hidden="1" customWidth="1"/>
    <col min="15" max="15" width="14.140625" style="70" bestFit="1" customWidth="1"/>
    <col min="16" max="16" width="13" style="70" bestFit="1" customWidth="1"/>
    <col min="17" max="16384" width="11.42578125" style="70"/>
  </cols>
  <sheetData>
    <row r="1" spans="1:16" x14ac:dyDescent="0.2">
      <c r="G1" s="136" t="s">
        <v>108</v>
      </c>
      <c r="H1" s="136"/>
      <c r="I1" s="136"/>
      <c r="J1" s="136"/>
      <c r="K1" s="107"/>
      <c r="L1" s="69"/>
      <c r="M1" s="69"/>
    </row>
    <row r="2" spans="1:16" ht="22.5" x14ac:dyDescent="0.2">
      <c r="A2" s="71" t="s">
        <v>87</v>
      </c>
      <c r="B2" s="71" t="s">
        <v>102</v>
      </c>
      <c r="C2" s="71" t="s">
        <v>109</v>
      </c>
      <c r="D2" s="71" t="s">
        <v>109</v>
      </c>
      <c r="E2" s="71" t="s">
        <v>261</v>
      </c>
      <c r="F2" s="71" t="s">
        <v>110</v>
      </c>
      <c r="G2" s="72" t="s">
        <v>106</v>
      </c>
      <c r="H2" s="72" t="s">
        <v>105</v>
      </c>
      <c r="I2" s="72" t="s">
        <v>253</v>
      </c>
      <c r="J2" s="72" t="s">
        <v>103</v>
      </c>
      <c r="K2" s="72" t="s">
        <v>263</v>
      </c>
      <c r="L2" s="71" t="s">
        <v>253</v>
      </c>
      <c r="M2" s="71" t="s">
        <v>241</v>
      </c>
      <c r="N2" s="71" t="s">
        <v>255</v>
      </c>
    </row>
    <row r="3" spans="1:16" x14ac:dyDescent="0.2">
      <c r="A3" s="73" t="s">
        <v>88</v>
      </c>
      <c r="B3" s="74">
        <f>+Hoja1!C24</f>
        <v>201738.63967543855</v>
      </c>
      <c r="C3" s="74">
        <v>49877.703112672774</v>
      </c>
      <c r="D3" s="74">
        <v>44481.293011416754</v>
      </c>
      <c r="E3" s="74">
        <v>43836.173011416751</v>
      </c>
      <c r="F3" s="75">
        <f>+E3/D3</f>
        <v>0.98549682447777709</v>
      </c>
      <c r="G3" s="76"/>
      <c r="H3" s="76"/>
      <c r="I3" s="77">
        <v>0</v>
      </c>
      <c r="J3" s="77">
        <v>0</v>
      </c>
      <c r="K3" s="77">
        <v>645.12000000000012</v>
      </c>
      <c r="L3" s="78">
        <v>0</v>
      </c>
      <c r="M3" s="78">
        <f>SUM(G3:K3)</f>
        <v>645.12000000000012</v>
      </c>
      <c r="N3" s="78">
        <f>+D3-E3</f>
        <v>645.12000000000262</v>
      </c>
      <c r="O3" s="79"/>
      <c r="P3" s="80"/>
    </row>
    <row r="4" spans="1:16" x14ac:dyDescent="0.2">
      <c r="A4" s="73" t="s">
        <v>89</v>
      </c>
      <c r="B4" s="74">
        <f>+Hoja1!F24</f>
        <v>199826.6351754386</v>
      </c>
      <c r="C4" s="74">
        <v>109747.19037383786</v>
      </c>
      <c r="D4" s="74">
        <v>91966.143583756028</v>
      </c>
      <c r="E4" s="74">
        <v>90980.543583756022</v>
      </c>
      <c r="F4" s="75">
        <f t="shared" ref="F4:F17" si="0">+E4/D4</f>
        <v>0.98928301262189611</v>
      </c>
      <c r="G4" s="76"/>
      <c r="H4" s="76"/>
      <c r="I4" s="77">
        <v>0</v>
      </c>
      <c r="J4" s="77">
        <v>0</v>
      </c>
      <c r="K4" s="77">
        <v>985.60000000000014</v>
      </c>
      <c r="L4" s="78">
        <v>0</v>
      </c>
      <c r="M4" s="78">
        <f>SUM(G4:K4)</f>
        <v>985.60000000000014</v>
      </c>
      <c r="N4" s="78">
        <f t="shared" ref="N4:N17" si="1">+D4-E4</f>
        <v>985.60000000000582</v>
      </c>
      <c r="O4" s="79"/>
      <c r="P4" s="80"/>
    </row>
    <row r="5" spans="1:16" x14ac:dyDescent="0.2">
      <c r="A5" s="73" t="s">
        <v>90</v>
      </c>
      <c r="B5" s="74">
        <f>+Hoja1!I24</f>
        <v>181562.47784210526</v>
      </c>
      <c r="C5" s="74">
        <v>152375.76687308252</v>
      </c>
      <c r="D5" s="74">
        <v>133315.61308740135</v>
      </c>
      <c r="E5" s="74">
        <v>107919.61308740135</v>
      </c>
      <c r="F5" s="75">
        <f t="shared" si="0"/>
        <v>0.8095046828209802</v>
      </c>
      <c r="G5" s="76"/>
      <c r="H5" s="76"/>
      <c r="I5" s="77">
        <v>10836</v>
      </c>
      <c r="J5" s="77">
        <v>0</v>
      </c>
      <c r="K5" s="77">
        <v>14560.000000000002</v>
      </c>
      <c r="L5" s="78">
        <f>+I5</f>
        <v>10836</v>
      </c>
      <c r="M5" s="78">
        <f t="shared" ref="M5:M17" si="2">SUM(G5:K5)</f>
        <v>25396</v>
      </c>
      <c r="N5" s="78">
        <f t="shared" si="1"/>
        <v>25396</v>
      </c>
      <c r="O5" s="79"/>
      <c r="P5" s="80"/>
    </row>
    <row r="6" spans="1:16" x14ac:dyDescent="0.2">
      <c r="A6" s="73" t="s">
        <v>91</v>
      </c>
      <c r="B6" s="74">
        <f>+Hoja1!L24</f>
        <v>375928.25017543865</v>
      </c>
      <c r="C6" s="74">
        <v>354753.39166550996</v>
      </c>
      <c r="D6" s="74">
        <v>364972.59551699209</v>
      </c>
      <c r="E6" s="74">
        <v>138072.54551699208</v>
      </c>
      <c r="F6" s="75">
        <f t="shared" si="0"/>
        <v>0.37830935038125024</v>
      </c>
      <c r="G6" s="76"/>
      <c r="H6" s="76"/>
      <c r="I6" s="81">
        <f>+DETALLES!E11</f>
        <v>42760.260000000017</v>
      </c>
      <c r="J6" s="77">
        <v>0</v>
      </c>
      <c r="K6" s="77">
        <f>184139.79-J6</f>
        <v>184139.79</v>
      </c>
      <c r="L6" s="78">
        <f t="shared" ref="L6:L17" si="3">+I6</f>
        <v>42760.260000000017</v>
      </c>
      <c r="M6" s="78">
        <f>SUM(G6:K6)</f>
        <v>226900.05000000002</v>
      </c>
      <c r="N6" s="78">
        <f t="shared" si="1"/>
        <v>226900.05000000002</v>
      </c>
      <c r="O6" s="79"/>
      <c r="P6" s="80"/>
    </row>
    <row r="7" spans="1:16" x14ac:dyDescent="0.2">
      <c r="A7" s="73" t="s">
        <v>104</v>
      </c>
      <c r="B7" s="74">
        <f>+Hoja1!O24</f>
        <v>898481.29557543853</v>
      </c>
      <c r="C7" s="74">
        <v>695765.02673052624</v>
      </c>
      <c r="D7" s="74">
        <v>653583.97145155852</v>
      </c>
      <c r="E7" s="74">
        <v>599389.30465155852</v>
      </c>
      <c r="F7" s="75">
        <f t="shared" si="0"/>
        <v>0.91708078966557594</v>
      </c>
      <c r="G7" s="76"/>
      <c r="H7" s="76"/>
      <c r="I7" s="81">
        <f>+DETALLES!E20</f>
        <v>51442.669999999991</v>
      </c>
      <c r="J7" s="77">
        <v>0</v>
      </c>
      <c r="K7" s="77">
        <v>2751.9968000000003</v>
      </c>
      <c r="L7" s="78">
        <f t="shared" si="3"/>
        <v>51442.669999999991</v>
      </c>
      <c r="M7" s="78">
        <f>SUM(G7:K7)</f>
        <v>54194.666799999992</v>
      </c>
      <c r="N7" s="78">
        <f t="shared" si="1"/>
        <v>54194.666800000006</v>
      </c>
      <c r="O7" s="79"/>
      <c r="P7" s="80"/>
    </row>
    <row r="8" spans="1:16" x14ac:dyDescent="0.2">
      <c r="A8" s="82" t="s">
        <v>92</v>
      </c>
      <c r="B8" s="83">
        <f>+Hoja1!R24</f>
        <v>2767613.8640979836</v>
      </c>
      <c r="C8" s="83">
        <v>2382646.6195153873</v>
      </c>
      <c r="D8" s="74">
        <v>2361277.0470789578</v>
      </c>
      <c r="E8" s="74">
        <v>2303399.9270789577</v>
      </c>
      <c r="F8" s="75">
        <f t="shared" si="0"/>
        <v>0.97548906001030344</v>
      </c>
      <c r="G8" s="76"/>
      <c r="H8" s="76"/>
      <c r="I8" s="77">
        <v>1877.12</v>
      </c>
      <c r="J8" s="77">
        <v>0</v>
      </c>
      <c r="K8" s="77">
        <f>50000*1.12</f>
        <v>56000.000000000007</v>
      </c>
      <c r="L8" s="78">
        <f t="shared" si="3"/>
        <v>1877.12</v>
      </c>
      <c r="M8" s="78">
        <f t="shared" si="2"/>
        <v>57877.12000000001</v>
      </c>
      <c r="N8" s="78">
        <f t="shared" si="1"/>
        <v>57877.120000000112</v>
      </c>
      <c r="O8" s="79"/>
      <c r="P8" s="80"/>
    </row>
    <row r="9" spans="1:16" x14ac:dyDescent="0.2">
      <c r="A9" s="82" t="s">
        <v>93</v>
      </c>
      <c r="B9" s="83">
        <f>+Hoja1!U24</f>
        <v>898576.86934210546</v>
      </c>
      <c r="C9" s="83">
        <v>726856.84977603855</v>
      </c>
      <c r="D9" s="74">
        <v>799047.04468615702</v>
      </c>
      <c r="E9" s="74">
        <v>124462.08468615694</v>
      </c>
      <c r="F9" s="75">
        <f t="shared" si="0"/>
        <v>0.15576315000957436</v>
      </c>
      <c r="G9" s="76"/>
      <c r="H9" s="76"/>
      <c r="I9" s="77">
        <v>2584.96</v>
      </c>
      <c r="J9" s="77">
        <v>0</v>
      </c>
      <c r="K9" s="77">
        <f>600000*1.12</f>
        <v>672000.00000000012</v>
      </c>
      <c r="L9" s="78">
        <f t="shared" si="3"/>
        <v>2584.96</v>
      </c>
      <c r="M9" s="78">
        <f>SUM(G9:K9)</f>
        <v>674584.96000000008</v>
      </c>
      <c r="N9" s="78">
        <f t="shared" si="1"/>
        <v>674584.96000000008</v>
      </c>
      <c r="O9" s="79"/>
      <c r="P9" s="80"/>
    </row>
    <row r="10" spans="1:16" x14ac:dyDescent="0.2">
      <c r="A10" s="82" t="s">
        <v>94</v>
      </c>
      <c r="B10" s="83">
        <f>+Hoja1!X24</f>
        <v>110406.18984210526</v>
      </c>
      <c r="C10" s="83">
        <f>163469.456934557-20000</f>
        <v>143469.45693455701</v>
      </c>
      <c r="D10" s="74">
        <v>129002.56625276085</v>
      </c>
      <c r="E10" s="74">
        <v>84202.566252760851</v>
      </c>
      <c r="F10" s="75">
        <f t="shared" si="0"/>
        <v>0.65272008688399863</v>
      </c>
      <c r="G10" s="76"/>
      <c r="H10" s="76"/>
      <c r="I10" s="77">
        <v>0</v>
      </c>
      <c r="J10" s="77">
        <v>0</v>
      </c>
      <c r="K10" s="77">
        <v>44800.000000000007</v>
      </c>
      <c r="L10" s="78">
        <f t="shared" si="3"/>
        <v>0</v>
      </c>
      <c r="M10" s="78">
        <f>SUM(G10:K10)</f>
        <v>44800.000000000007</v>
      </c>
      <c r="N10" s="78">
        <f t="shared" si="1"/>
        <v>44800</v>
      </c>
      <c r="O10" s="79"/>
      <c r="P10" s="80"/>
    </row>
    <row r="11" spans="1:16" x14ac:dyDescent="0.2">
      <c r="A11" s="82" t="s">
        <v>95</v>
      </c>
      <c r="B11" s="83">
        <f>+Hoja1!AA24</f>
        <v>460591.9616263159</v>
      </c>
      <c r="C11" s="83">
        <f>481167.870395752+20000</f>
        <v>501167.87039575202</v>
      </c>
      <c r="D11" s="74">
        <v>400025.90192800586</v>
      </c>
      <c r="E11" s="74">
        <f>342901.201928006-27805.0293474709</f>
        <v>315096.17258053512</v>
      </c>
      <c r="F11" s="75">
        <f t="shared" si="0"/>
        <v>0.78768942476440973</v>
      </c>
      <c r="G11" s="76"/>
      <c r="H11" s="76"/>
      <c r="I11" s="81">
        <f>+DETALLES!E40</f>
        <v>37939.030000000006</v>
      </c>
      <c r="J11" s="77">
        <v>0</v>
      </c>
      <c r="K11" s="77">
        <f>19185.67+27805.0293474709</f>
        <v>46990.699347470902</v>
      </c>
      <c r="L11" s="78">
        <f t="shared" si="3"/>
        <v>37939.030000000006</v>
      </c>
      <c r="M11" s="78">
        <f t="shared" si="2"/>
        <v>84929.729347470915</v>
      </c>
      <c r="N11" s="78">
        <f t="shared" si="1"/>
        <v>84929.72934747074</v>
      </c>
      <c r="O11" s="79"/>
      <c r="P11" s="80"/>
    </row>
    <row r="12" spans="1:16" x14ac:dyDescent="0.2">
      <c r="A12" s="82" t="s">
        <v>96</v>
      </c>
      <c r="B12" s="83">
        <f>+Hoja1!AD24-Hoja1!AD30</f>
        <v>638726.21924055927</v>
      </c>
      <c r="C12" s="83">
        <v>470791.36067014607</v>
      </c>
      <c r="D12" s="74">
        <v>420845.90992905945</v>
      </c>
      <c r="E12" s="74">
        <v>420845.90992905945</v>
      </c>
      <c r="F12" s="75">
        <f t="shared" si="0"/>
        <v>1</v>
      </c>
      <c r="G12" s="84"/>
      <c r="H12" s="76"/>
      <c r="I12" s="77">
        <v>0</v>
      </c>
      <c r="J12" s="77">
        <v>0</v>
      </c>
      <c r="K12" s="77">
        <v>0</v>
      </c>
      <c r="L12" s="78">
        <f t="shared" si="3"/>
        <v>0</v>
      </c>
      <c r="M12" s="78">
        <f t="shared" si="2"/>
        <v>0</v>
      </c>
      <c r="N12" s="78">
        <f t="shared" si="1"/>
        <v>0</v>
      </c>
      <c r="O12" s="79"/>
      <c r="P12" s="80"/>
    </row>
    <row r="13" spans="1:16" x14ac:dyDescent="0.2">
      <c r="A13" s="82" t="s">
        <v>97</v>
      </c>
      <c r="B13" s="83">
        <f>+Hoja1!AG24+63544.75+362893.58-85971.15-93695.56</f>
        <v>867226.30868421076</v>
      </c>
      <c r="C13" s="83">
        <v>967467.61334713781</v>
      </c>
      <c r="D13" s="74">
        <v>1321483.412610417</v>
      </c>
      <c r="E13" s="74">
        <v>906190.15021041688</v>
      </c>
      <c r="F13" s="75">
        <f t="shared" si="0"/>
        <v>0.68573706000619195</v>
      </c>
      <c r="G13" s="76"/>
      <c r="H13" s="76"/>
      <c r="I13" s="81">
        <f>+DETALLES!E78</f>
        <v>114897.20000000001</v>
      </c>
      <c r="J13" s="77">
        <v>0</v>
      </c>
      <c r="K13" s="77">
        <f>+DETALLES!I62</f>
        <v>300396.06240000005</v>
      </c>
      <c r="L13" s="78">
        <f t="shared" si="3"/>
        <v>114897.20000000001</v>
      </c>
      <c r="M13" s="78">
        <f>SUM(G13:K13)</f>
        <v>415293.26240000007</v>
      </c>
      <c r="N13" s="78">
        <f t="shared" si="1"/>
        <v>415293.26240000012</v>
      </c>
      <c r="O13" s="79"/>
      <c r="P13" s="80"/>
    </row>
    <row r="14" spans="1:16" x14ac:dyDescent="0.2">
      <c r="A14" s="82" t="s">
        <v>98</v>
      </c>
      <c r="B14" s="83">
        <f>+Hoja1!AJ24</f>
        <v>1019111.3123421053</v>
      </c>
      <c r="C14" s="83">
        <v>794352.31439105538</v>
      </c>
      <c r="D14" s="74">
        <v>671068.87869826029</v>
      </c>
      <c r="E14" s="74">
        <v>522864.87869826029</v>
      </c>
      <c r="F14" s="75">
        <f t="shared" si="0"/>
        <v>0.77915232742205809</v>
      </c>
      <c r="G14" s="76"/>
      <c r="H14" s="76"/>
      <c r="I14" s="81">
        <f>+DETALLES!E88</f>
        <v>148204</v>
      </c>
      <c r="J14" s="77">
        <v>0</v>
      </c>
      <c r="K14" s="77">
        <v>0</v>
      </c>
      <c r="L14" s="78">
        <f t="shared" si="3"/>
        <v>148204</v>
      </c>
      <c r="M14" s="78">
        <f t="shared" si="2"/>
        <v>148204</v>
      </c>
      <c r="N14" s="78">
        <f t="shared" si="1"/>
        <v>148204</v>
      </c>
      <c r="O14" s="79"/>
      <c r="P14" s="80"/>
    </row>
    <row r="15" spans="1:16" x14ac:dyDescent="0.2">
      <c r="A15" s="73" t="s">
        <v>99</v>
      </c>
      <c r="B15" s="74">
        <f>+Hoja1!AM24</f>
        <v>189073.66117543858</v>
      </c>
      <c r="C15" s="74">
        <v>209729.44723895931</v>
      </c>
      <c r="D15" s="74">
        <v>182270.16445996685</v>
      </c>
      <c r="E15" s="74">
        <v>162110.16445996685</v>
      </c>
      <c r="F15" s="75">
        <f t="shared" si="0"/>
        <v>0.88939495358590148</v>
      </c>
      <c r="G15" s="76"/>
      <c r="H15" s="76"/>
      <c r="I15" s="77">
        <f>+DETALLES!E96</f>
        <v>5994.24</v>
      </c>
      <c r="J15" s="77">
        <v>0</v>
      </c>
      <c r="K15" s="77">
        <v>14165.760000000002</v>
      </c>
      <c r="L15" s="78">
        <f t="shared" si="3"/>
        <v>5994.24</v>
      </c>
      <c r="M15" s="78">
        <f t="shared" si="2"/>
        <v>20160</v>
      </c>
      <c r="N15" s="78">
        <f t="shared" si="1"/>
        <v>20160</v>
      </c>
      <c r="O15" s="79"/>
      <c r="P15" s="80"/>
    </row>
    <row r="16" spans="1:16" x14ac:dyDescent="0.2">
      <c r="A16" s="73" t="s">
        <v>100</v>
      </c>
      <c r="B16" s="74">
        <f>+Hoja1!AP24</f>
        <v>141842.8361754386</v>
      </c>
      <c r="C16" s="74">
        <v>112194.84752280789</v>
      </c>
      <c r="D16" s="74">
        <v>97854.916252760842</v>
      </c>
      <c r="E16" s="74">
        <v>97854.916252760842</v>
      </c>
      <c r="F16" s="75">
        <f t="shared" si="0"/>
        <v>1</v>
      </c>
      <c r="G16" s="76"/>
      <c r="H16" s="76"/>
      <c r="I16" s="77">
        <v>0</v>
      </c>
      <c r="J16" s="77">
        <v>0</v>
      </c>
      <c r="K16" s="77">
        <v>0</v>
      </c>
      <c r="L16" s="78">
        <f t="shared" si="3"/>
        <v>0</v>
      </c>
      <c r="M16" s="78">
        <f t="shared" si="2"/>
        <v>0</v>
      </c>
      <c r="N16" s="78">
        <f t="shared" si="1"/>
        <v>0</v>
      </c>
      <c r="O16" s="79"/>
      <c r="P16" s="80"/>
    </row>
    <row r="17" spans="1:16" s="123" customFormat="1" x14ac:dyDescent="0.2">
      <c r="A17" s="116" t="s">
        <v>101</v>
      </c>
      <c r="B17" s="85">
        <f>SUM(B3:B16)</f>
        <v>8950706.520970121</v>
      </c>
      <c r="C17" s="85">
        <v>7671195.4585474702</v>
      </c>
      <c r="D17" s="85">
        <v>7671195.4585474702</v>
      </c>
      <c r="E17" s="85">
        <f>SUM(E3:E16)</f>
        <v>5917224.9500000011</v>
      </c>
      <c r="F17" s="117">
        <f t="shared" si="0"/>
        <v>0.77135630058895921</v>
      </c>
      <c r="G17" s="118">
        <f>SUM(G3:G16)</f>
        <v>0</v>
      </c>
      <c r="H17" s="118">
        <f>SUM(H3:H16)</f>
        <v>0</v>
      </c>
      <c r="I17" s="118">
        <f>SUM(I3:I16)</f>
        <v>416535.48</v>
      </c>
      <c r="J17" s="119">
        <f>SUM(J3:J16)</f>
        <v>0</v>
      </c>
      <c r="K17" s="119">
        <f>SUM(K3:K16)</f>
        <v>1337435.0285474712</v>
      </c>
      <c r="L17" s="120">
        <f t="shared" si="3"/>
        <v>416535.48</v>
      </c>
      <c r="M17" s="120">
        <f t="shared" si="2"/>
        <v>1753970.5085474711</v>
      </c>
      <c r="N17" s="120">
        <f t="shared" si="1"/>
        <v>1753970.508547469</v>
      </c>
      <c r="O17" s="121"/>
      <c r="P17" s="122"/>
    </row>
    <row r="18" spans="1:16" hidden="1" x14ac:dyDescent="0.2">
      <c r="B18" s="86" t="e">
        <f>+#REF!</f>
        <v>#REF!</v>
      </c>
      <c r="C18" s="86"/>
      <c r="D18" s="86"/>
      <c r="E18" s="74">
        <f t="shared" ref="E18" si="4">+D18-M18</f>
        <v>0</v>
      </c>
      <c r="F18" s="87"/>
      <c r="G18" s="87"/>
      <c r="H18" s="87"/>
      <c r="I18" s="73"/>
      <c r="J18" s="73"/>
      <c r="K18" s="73"/>
      <c r="L18" s="73"/>
      <c r="M18" s="108"/>
      <c r="O18" s="79">
        <f>+E18-N18</f>
        <v>0</v>
      </c>
      <c r="P18" s="80"/>
    </row>
    <row r="19" spans="1:16" x14ac:dyDescent="0.2">
      <c r="C19" s="92">
        <f>1-(C17/B17)</f>
        <v>0.1429508452126047</v>
      </c>
      <c r="D19" s="92"/>
      <c r="J19" s="88"/>
      <c r="K19" s="88"/>
      <c r="L19" s="89">
        <f>+L17/B17</f>
        <v>4.6536603454053797E-2</v>
      </c>
      <c r="M19" s="89"/>
    </row>
    <row r="20" spans="1:16" ht="22.5" x14ac:dyDescent="0.2">
      <c r="A20" s="90" t="s">
        <v>107</v>
      </c>
      <c r="B20" s="91"/>
      <c r="C20" s="91"/>
      <c r="D20" s="91"/>
      <c r="E20" s="91"/>
      <c r="F20" s="91"/>
      <c r="G20" s="91"/>
      <c r="H20" s="91"/>
      <c r="I20" s="113" t="s">
        <v>274</v>
      </c>
      <c r="J20" s="110">
        <v>42250.43</v>
      </c>
      <c r="L20" s="91">
        <f>+B17*6%</f>
        <v>537042.39125820727</v>
      </c>
      <c r="M20" s="91"/>
    </row>
    <row r="21" spans="1:16" ht="22.5" x14ac:dyDescent="0.2">
      <c r="I21" s="113" t="s">
        <v>275</v>
      </c>
      <c r="J21" s="110">
        <v>29295</v>
      </c>
    </row>
    <row r="22" spans="1:16" x14ac:dyDescent="0.2">
      <c r="I22" s="114" t="s">
        <v>101</v>
      </c>
      <c r="J22" s="111">
        <f>SUM(J20:J21)</f>
        <v>71545.429999999993</v>
      </c>
    </row>
    <row r="23" spans="1:16" x14ac:dyDescent="0.2">
      <c r="I23" s="115"/>
      <c r="J23" s="112">
        <f>+I17-J22</f>
        <v>344990.05</v>
      </c>
    </row>
    <row r="24" spans="1:16" x14ac:dyDescent="0.2">
      <c r="I24" s="115" t="s">
        <v>276</v>
      </c>
      <c r="J24" s="112">
        <f>+E17+J23</f>
        <v>6262215.0000000009</v>
      </c>
    </row>
    <row r="25" spans="1:16" x14ac:dyDescent="0.2">
      <c r="I25" s="109"/>
    </row>
  </sheetData>
  <sortState ref="A25:J38">
    <sortCondition descending="1" ref="B25:B38"/>
  </sortState>
  <mergeCells count="1">
    <mergeCell ref="G1:J1"/>
  </mergeCells>
  <hyperlinks>
    <hyperlink ref="I6" location="DETALLES!B2:E11" display="DETALLES!B2:E11"/>
    <hyperlink ref="J6" location="DETALLES!H2:I11" display="DETALLES!H2:I11"/>
    <hyperlink ref="I7" location="DETALLES!B15:E20" display="DETALLES!B15:E20"/>
    <hyperlink ref="I11" location="DETALLES!B25:E40" display="DETALLES!B25:E40"/>
    <hyperlink ref="J11" location="DETALLES!H25:I36" display="DETALLES!H25:I36"/>
    <hyperlink ref="I13" location="DETALLES!B44:E78" display="DETALLES!B44:E78"/>
    <hyperlink ref="I14" location="DETALLES!B83:E88" display="DETALLES!B83:E88"/>
    <hyperlink ref="J15" location="DETALLES!H94:I97" display="DETALLES!H94:I97"/>
    <hyperlink ref="J8" location="DETALLES!H104:I108" display="DETALLES!H104:I108"/>
    <hyperlink ref="K7" location="DETALLES!H15:I18" display="DETALLES!H15:I18"/>
    <hyperlink ref="K8" location="DETALLES!H104:I108" display="DETALLES!H104:I108"/>
    <hyperlink ref="K13" location="DETALLES!H44:I62" display="DETALLES!H44:I62"/>
    <hyperlink ref="K15" location="DETALLES!H94:I97" display="DETALLES!H94:I97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65"/>
  <sheetViews>
    <sheetView workbookViewId="0">
      <selection activeCell="H15" sqref="H15"/>
    </sheetView>
  </sheetViews>
  <sheetFormatPr baseColWidth="10" defaultRowHeight="15" x14ac:dyDescent="0.25"/>
  <cols>
    <col min="3" max="3" width="37.42578125" customWidth="1"/>
    <col min="4" max="4" width="0.28515625" customWidth="1"/>
    <col min="5" max="5" width="3.7109375" customWidth="1"/>
    <col min="6" max="6" width="4.28515625" customWidth="1"/>
    <col min="7" max="7" width="7.140625" customWidth="1"/>
    <col min="8" max="8" width="13.5703125" bestFit="1" customWidth="1"/>
    <col min="9" max="9" width="14.5703125" bestFit="1" customWidth="1"/>
    <col min="10" max="10" width="13" bestFit="1" customWidth="1"/>
  </cols>
  <sheetData>
    <row r="4" spans="3:11" x14ac:dyDescent="0.25">
      <c r="C4" s="156" t="s">
        <v>182</v>
      </c>
      <c r="D4" s="157"/>
      <c r="E4" s="157"/>
      <c r="F4" s="157"/>
      <c r="G4" s="158"/>
      <c r="H4" s="165" t="s">
        <v>180</v>
      </c>
      <c r="I4" s="165"/>
      <c r="J4" s="165"/>
      <c r="K4" s="165"/>
    </row>
    <row r="5" spans="3:11" x14ac:dyDescent="0.25">
      <c r="C5" s="159"/>
      <c r="D5" s="160"/>
      <c r="E5" s="160"/>
      <c r="F5" s="160"/>
      <c r="G5" s="161"/>
      <c r="H5" s="165"/>
      <c r="I5" s="165"/>
      <c r="J5" s="165"/>
      <c r="K5" s="165"/>
    </row>
    <row r="6" spans="3:11" ht="51" x14ac:dyDescent="0.25">
      <c r="C6" s="162"/>
      <c r="D6" s="163"/>
      <c r="E6" s="163"/>
      <c r="F6" s="163"/>
      <c r="G6" s="164"/>
      <c r="H6" s="45" t="s">
        <v>183</v>
      </c>
      <c r="I6" s="45" t="s">
        <v>184</v>
      </c>
      <c r="J6" s="45" t="s">
        <v>185</v>
      </c>
      <c r="K6" s="45" t="s">
        <v>186</v>
      </c>
    </row>
    <row r="7" spans="3:11" x14ac:dyDescent="0.25">
      <c r="C7" s="166" t="s">
        <v>187</v>
      </c>
      <c r="D7" s="167"/>
      <c r="E7" s="167"/>
      <c r="F7" s="167"/>
      <c r="G7" s="168"/>
      <c r="H7" s="46" t="s">
        <v>188</v>
      </c>
      <c r="I7" s="46" t="s">
        <v>189</v>
      </c>
      <c r="J7" s="46" t="s">
        <v>190</v>
      </c>
      <c r="K7" s="46" t="s">
        <v>191</v>
      </c>
    </row>
    <row r="8" spans="3:11" x14ac:dyDescent="0.25">
      <c r="C8" s="169"/>
      <c r="D8" s="170"/>
      <c r="E8" s="170"/>
      <c r="F8" s="170"/>
      <c r="G8" s="171"/>
      <c r="H8" s="47"/>
      <c r="I8" s="47"/>
      <c r="J8" s="47"/>
      <c r="K8" s="47"/>
    </row>
    <row r="9" spans="3:11" x14ac:dyDescent="0.25">
      <c r="C9" s="172" t="s">
        <v>192</v>
      </c>
      <c r="D9" s="173"/>
      <c r="E9" s="173"/>
      <c r="F9" s="173"/>
      <c r="G9" s="174"/>
      <c r="H9" s="48"/>
      <c r="I9" s="49"/>
      <c r="J9" s="49"/>
      <c r="K9" s="49"/>
    </row>
    <row r="10" spans="3:11" x14ac:dyDescent="0.25">
      <c r="C10" s="147" t="s">
        <v>4</v>
      </c>
      <c r="D10" s="154"/>
      <c r="E10" s="154"/>
      <c r="F10" s="154"/>
      <c r="G10" s="155"/>
      <c r="H10" s="48">
        <v>10747514.66</v>
      </c>
      <c r="I10" s="50">
        <v>11738540.166956697</v>
      </c>
      <c r="J10" s="50">
        <v>-991025.50695669651</v>
      </c>
      <c r="K10" s="51">
        <v>0.91557506360574759</v>
      </c>
    </row>
    <row r="11" spans="3:11" x14ac:dyDescent="0.25">
      <c r="C11" s="141" t="s">
        <v>193</v>
      </c>
      <c r="D11" s="142"/>
      <c r="E11" s="142"/>
      <c r="F11" s="142"/>
      <c r="G11" s="143"/>
      <c r="H11" s="52">
        <v>9117888.9900000002</v>
      </c>
      <c r="I11" s="52">
        <v>8587289.4563233647</v>
      </c>
      <c r="J11" s="52">
        <v>530599.53367663547</v>
      </c>
      <c r="K11" s="53">
        <v>1.0617889424102178</v>
      </c>
    </row>
    <row r="12" spans="3:11" x14ac:dyDescent="0.25">
      <c r="C12" s="141" t="s">
        <v>194</v>
      </c>
      <c r="D12" s="142"/>
      <c r="E12" s="142"/>
      <c r="F12" s="142"/>
      <c r="G12" s="143"/>
      <c r="H12" s="52">
        <v>1298651.71</v>
      </c>
      <c r="I12" s="52">
        <v>2521250.7106333333</v>
      </c>
      <c r="J12" s="52">
        <v>-1222599.0006333333</v>
      </c>
      <c r="K12" s="53">
        <v>0.51508233771554646</v>
      </c>
    </row>
    <row r="13" spans="3:11" x14ac:dyDescent="0.25">
      <c r="C13" s="141" t="s">
        <v>195</v>
      </c>
      <c r="D13" s="142"/>
      <c r="E13" s="142"/>
      <c r="F13" s="142"/>
      <c r="G13" s="143"/>
      <c r="H13" s="52">
        <v>106061.70000000001</v>
      </c>
      <c r="I13" s="52">
        <v>500000</v>
      </c>
      <c r="J13" s="52">
        <v>-393938.3</v>
      </c>
      <c r="K13" s="53">
        <v>0</v>
      </c>
    </row>
    <row r="14" spans="3:11" x14ac:dyDescent="0.25">
      <c r="C14" s="141" t="s">
        <v>196</v>
      </c>
      <c r="D14" s="142"/>
      <c r="E14" s="142"/>
      <c r="F14" s="142"/>
      <c r="G14" s="143"/>
      <c r="H14" s="52">
        <v>224912.25999999998</v>
      </c>
      <c r="I14" s="52">
        <v>130000</v>
      </c>
      <c r="J14" s="52">
        <v>94912.25999999998</v>
      </c>
      <c r="K14" s="53">
        <v>1.7300943076923074</v>
      </c>
    </row>
    <row r="15" spans="3:11" x14ac:dyDescent="0.25">
      <c r="C15" s="137" t="s">
        <v>197</v>
      </c>
      <c r="D15" s="138"/>
      <c r="E15" s="138"/>
      <c r="F15" s="138"/>
      <c r="G15" s="139"/>
      <c r="H15" s="48">
        <v>4695383.29</v>
      </c>
      <c r="I15" s="48">
        <v>7477768.1190950023</v>
      </c>
      <c r="J15" s="48">
        <v>-2782384.8290950023</v>
      </c>
      <c r="K15" s="54">
        <v>0.62791239514501818</v>
      </c>
    </row>
    <row r="16" spans="3:11" x14ac:dyDescent="0.25">
      <c r="C16" s="141" t="s">
        <v>198</v>
      </c>
      <c r="D16" s="142"/>
      <c r="E16" s="142"/>
      <c r="F16" s="142"/>
      <c r="G16" s="143"/>
      <c r="H16" s="52">
        <v>1669206.13</v>
      </c>
      <c r="I16" s="52">
        <v>2004039.5289150011</v>
      </c>
      <c r="J16" s="52">
        <v>-334833.39891500119</v>
      </c>
      <c r="K16" s="53">
        <v>0.83292076125051184</v>
      </c>
    </row>
    <row r="17" spans="3:11" x14ac:dyDescent="0.25">
      <c r="C17" s="141" t="s">
        <v>199</v>
      </c>
      <c r="D17" s="142"/>
      <c r="E17" s="142"/>
      <c r="F17" s="142"/>
      <c r="G17" s="143"/>
      <c r="H17" s="52">
        <v>17714.23</v>
      </c>
      <c r="I17" s="52">
        <v>5240.7154</v>
      </c>
      <c r="J17" s="52">
        <v>12473.514599999999</v>
      </c>
      <c r="K17" s="53">
        <v>3.3801167680275102</v>
      </c>
    </row>
    <row r="18" spans="3:11" x14ac:dyDescent="0.25">
      <c r="C18" s="141" t="s">
        <v>200</v>
      </c>
      <c r="D18" s="142"/>
      <c r="E18" s="142"/>
      <c r="F18" s="142"/>
      <c r="G18" s="143"/>
      <c r="H18" s="52">
        <v>0</v>
      </c>
      <c r="I18" s="52">
        <v>0</v>
      </c>
      <c r="J18" s="52">
        <v>0</v>
      </c>
      <c r="K18" s="53">
        <v>0</v>
      </c>
    </row>
    <row r="19" spans="3:11" x14ac:dyDescent="0.25">
      <c r="C19" s="137" t="s">
        <v>201</v>
      </c>
      <c r="D19" s="138"/>
      <c r="E19" s="138"/>
      <c r="F19" s="138"/>
      <c r="G19" s="139"/>
      <c r="H19" s="48">
        <v>2441078.6100000003</v>
      </c>
      <c r="I19" s="48">
        <v>3347930.1012319997</v>
      </c>
      <c r="J19" s="48">
        <v>-906851.49123199936</v>
      </c>
      <c r="K19" s="54">
        <v>0.72913069753209947</v>
      </c>
    </row>
    <row r="20" spans="3:11" x14ac:dyDescent="0.25">
      <c r="C20" s="151" t="s">
        <v>202</v>
      </c>
      <c r="D20" s="142"/>
      <c r="E20" s="142"/>
      <c r="F20" s="142"/>
      <c r="G20" s="143"/>
      <c r="H20" s="55">
        <v>1771259.66</v>
      </c>
      <c r="I20" s="52">
        <v>2223890</v>
      </c>
      <c r="J20" s="52">
        <v>-452630.34000000008</v>
      </c>
      <c r="K20" s="53">
        <v>0.79646909694274448</v>
      </c>
    </row>
    <row r="21" spans="3:11" x14ac:dyDescent="0.25">
      <c r="C21" s="151" t="s">
        <v>203</v>
      </c>
      <c r="D21" s="142"/>
      <c r="E21" s="142"/>
      <c r="F21" s="142"/>
      <c r="G21" s="143"/>
      <c r="H21" s="55">
        <v>519963.79</v>
      </c>
      <c r="I21" s="52">
        <v>680839.77999999991</v>
      </c>
      <c r="J21" s="52">
        <v>-160875.98999999993</v>
      </c>
      <c r="K21" s="53">
        <v>0.76370947361507002</v>
      </c>
    </row>
    <row r="22" spans="3:11" x14ac:dyDescent="0.25">
      <c r="C22" s="151" t="s">
        <v>204</v>
      </c>
      <c r="D22" s="142"/>
      <c r="E22" s="142"/>
      <c r="F22" s="142"/>
      <c r="G22" s="143"/>
      <c r="H22" s="55">
        <v>149855.16</v>
      </c>
      <c r="I22" s="52">
        <v>443200.32123199996</v>
      </c>
      <c r="J22" s="52">
        <v>-293345.16123199998</v>
      </c>
      <c r="K22" s="53">
        <v>0.33812060330514976</v>
      </c>
    </row>
    <row r="23" spans="3:11" x14ac:dyDescent="0.25">
      <c r="C23" s="137" t="s">
        <v>205</v>
      </c>
      <c r="D23" s="138"/>
      <c r="E23" s="138"/>
      <c r="F23" s="138"/>
      <c r="G23" s="139"/>
      <c r="H23" s="48">
        <v>548434.84</v>
      </c>
      <c r="I23" s="50">
        <v>1758783.8215480002</v>
      </c>
      <c r="J23" s="50">
        <v>-1210348.9815480001</v>
      </c>
      <c r="K23" s="51">
        <v>0.31182617970484455</v>
      </c>
    </row>
    <row r="24" spans="3:11" x14ac:dyDescent="0.25">
      <c r="C24" s="151" t="s">
        <v>206</v>
      </c>
      <c r="D24" s="142"/>
      <c r="E24" s="142"/>
      <c r="F24" s="142"/>
      <c r="G24" s="143"/>
      <c r="H24" s="55">
        <v>275813.19999999995</v>
      </c>
      <c r="I24" s="52">
        <v>919403.52000000025</v>
      </c>
      <c r="J24" s="52">
        <v>-643590.3200000003</v>
      </c>
      <c r="K24" s="53">
        <v>0.29999145532964666</v>
      </c>
    </row>
    <row r="25" spans="3:11" x14ac:dyDescent="0.25">
      <c r="C25" s="151" t="s">
        <v>207</v>
      </c>
      <c r="D25" s="142"/>
      <c r="E25" s="142"/>
      <c r="F25" s="142"/>
      <c r="G25" s="143"/>
      <c r="H25" s="55">
        <v>190382.40999999997</v>
      </c>
      <c r="I25" s="52">
        <v>724120.30154800019</v>
      </c>
      <c r="J25" s="52">
        <v>-533737.89154800028</v>
      </c>
      <c r="K25" s="53">
        <v>0.26291544318396654</v>
      </c>
    </row>
    <row r="26" spans="3:11" x14ac:dyDescent="0.25">
      <c r="C26" s="151" t="s">
        <v>208</v>
      </c>
      <c r="D26" s="142"/>
      <c r="E26" s="142"/>
      <c r="F26" s="142"/>
      <c r="G26" s="143"/>
      <c r="H26" s="55">
        <v>61535.839999999997</v>
      </c>
      <c r="I26" s="52">
        <v>55900</v>
      </c>
      <c r="J26" s="52">
        <v>5635.8399999999965</v>
      </c>
      <c r="K26" s="53">
        <v>1.1008200357781752</v>
      </c>
    </row>
    <row r="27" spans="3:11" x14ac:dyDescent="0.25">
      <c r="C27" s="151" t="s">
        <v>209</v>
      </c>
      <c r="D27" s="142"/>
      <c r="E27" s="142"/>
      <c r="F27" s="142"/>
      <c r="G27" s="143"/>
      <c r="H27" s="55">
        <v>20703.39</v>
      </c>
      <c r="I27" s="52">
        <v>59360</v>
      </c>
      <c r="J27" s="52">
        <v>-38656.61</v>
      </c>
      <c r="K27" s="53">
        <v>0.34877678571428572</v>
      </c>
    </row>
    <row r="28" spans="3:11" x14ac:dyDescent="0.25">
      <c r="C28" s="137" t="s">
        <v>210</v>
      </c>
      <c r="D28" s="152"/>
      <c r="E28" s="152"/>
      <c r="F28" s="152"/>
      <c r="G28" s="153"/>
      <c r="H28" s="48">
        <v>18949.48</v>
      </c>
      <c r="I28" s="48">
        <v>361773.95200000005</v>
      </c>
      <c r="J28" s="48">
        <v>-342824.47200000007</v>
      </c>
      <c r="K28" s="54">
        <v>5.2379337692062468E-2</v>
      </c>
    </row>
    <row r="29" spans="3:11" x14ac:dyDescent="0.25">
      <c r="C29" s="148" t="s">
        <v>211</v>
      </c>
      <c r="D29" s="138"/>
      <c r="E29" s="138"/>
      <c r="F29" s="138"/>
      <c r="G29" s="139"/>
      <c r="H29" s="56">
        <v>6052131.3700000001</v>
      </c>
      <c r="I29" s="56">
        <v>4260772.0478616953</v>
      </c>
      <c r="J29" s="56">
        <v>1791359.3221383048</v>
      </c>
      <c r="K29" s="57">
        <v>1.4204306876818988</v>
      </c>
    </row>
    <row r="30" spans="3:11" x14ac:dyDescent="0.25">
      <c r="C30" s="150" t="s">
        <v>212</v>
      </c>
      <c r="D30" s="142"/>
      <c r="E30" s="142"/>
      <c r="F30" s="142"/>
      <c r="G30" s="143"/>
      <c r="H30" s="48"/>
      <c r="I30" s="48"/>
      <c r="J30" s="48"/>
      <c r="K30" s="54"/>
    </row>
    <row r="31" spans="3:11" x14ac:dyDescent="0.25">
      <c r="C31" s="137" t="s">
        <v>4</v>
      </c>
      <c r="D31" s="138"/>
      <c r="E31" s="138"/>
      <c r="F31" s="138"/>
      <c r="G31" s="139"/>
      <c r="H31" s="48">
        <v>189800.42999999996</v>
      </c>
      <c r="I31" s="48">
        <v>100000</v>
      </c>
      <c r="J31" s="48">
        <v>89800.429999999964</v>
      </c>
      <c r="K31" s="54">
        <v>0</v>
      </c>
    </row>
    <row r="32" spans="3:11" x14ac:dyDescent="0.25">
      <c r="C32" s="141" t="s">
        <v>213</v>
      </c>
      <c r="D32" s="142"/>
      <c r="E32" s="142"/>
      <c r="F32" s="142"/>
      <c r="G32" s="143"/>
      <c r="H32" s="52">
        <v>0</v>
      </c>
      <c r="I32" s="52">
        <v>0</v>
      </c>
      <c r="J32" s="52">
        <v>0</v>
      </c>
      <c r="K32" s="53">
        <v>0</v>
      </c>
    </row>
    <row r="33" spans="3:11" x14ac:dyDescent="0.25">
      <c r="C33" s="141" t="s">
        <v>214</v>
      </c>
      <c r="D33" s="142"/>
      <c r="E33" s="142"/>
      <c r="F33" s="142"/>
      <c r="G33" s="143"/>
      <c r="H33" s="52">
        <v>189800.42999999996</v>
      </c>
      <c r="I33" s="52">
        <v>100000</v>
      </c>
      <c r="J33" s="52">
        <v>89800.429999999964</v>
      </c>
      <c r="K33" s="53">
        <v>0</v>
      </c>
    </row>
    <row r="34" spans="3:11" x14ac:dyDescent="0.25">
      <c r="C34" s="137" t="s">
        <v>197</v>
      </c>
      <c r="D34" s="138"/>
      <c r="E34" s="138"/>
      <c r="F34" s="138"/>
      <c r="G34" s="139"/>
      <c r="H34" s="48">
        <v>17461.7</v>
      </c>
      <c r="I34" s="48">
        <v>0</v>
      </c>
      <c r="J34" s="48">
        <v>17461.7</v>
      </c>
      <c r="K34" s="54">
        <v>0</v>
      </c>
    </row>
    <row r="35" spans="3:11" x14ac:dyDescent="0.25">
      <c r="C35" s="141" t="s">
        <v>181</v>
      </c>
      <c r="D35" s="142"/>
      <c r="E35" s="142"/>
      <c r="F35" s="142"/>
      <c r="G35" s="143"/>
      <c r="H35" s="52">
        <v>17461.7</v>
      </c>
      <c r="I35" s="52">
        <v>0</v>
      </c>
      <c r="J35" s="52">
        <v>17461.7</v>
      </c>
      <c r="K35" s="53">
        <v>0</v>
      </c>
    </row>
    <row r="36" spans="3:11" x14ac:dyDescent="0.25">
      <c r="C36" s="148" t="s">
        <v>215</v>
      </c>
      <c r="D36" s="138"/>
      <c r="E36" s="138"/>
      <c r="F36" s="138"/>
      <c r="G36" s="139"/>
      <c r="H36" s="56">
        <v>172338.72999999998</v>
      </c>
      <c r="I36" s="56">
        <v>100000</v>
      </c>
      <c r="J36" s="56">
        <v>72338.729999999981</v>
      </c>
      <c r="K36" s="57">
        <v>1.7233872999999997</v>
      </c>
    </row>
    <row r="37" spans="3:11" x14ac:dyDescent="0.25">
      <c r="C37" s="146"/>
      <c r="D37" s="142"/>
      <c r="E37" s="142"/>
      <c r="F37" s="142"/>
      <c r="G37" s="143"/>
      <c r="H37" s="58"/>
      <c r="I37" s="58"/>
      <c r="J37" s="58"/>
      <c r="K37" s="59"/>
    </row>
    <row r="38" spans="3:11" x14ac:dyDescent="0.25">
      <c r="C38" s="140" t="s">
        <v>216</v>
      </c>
      <c r="D38" s="138"/>
      <c r="E38" s="138"/>
      <c r="F38" s="138"/>
      <c r="G38" s="139"/>
      <c r="H38" s="60">
        <v>6224470.0999999996</v>
      </c>
      <c r="I38" s="60">
        <v>4360772.0478616953</v>
      </c>
      <c r="J38" s="60">
        <v>1863698.0521383043</v>
      </c>
      <c r="K38" s="61">
        <v>1.4273780036386374</v>
      </c>
    </row>
    <row r="39" spans="3:11" x14ac:dyDescent="0.25">
      <c r="C39" s="149"/>
      <c r="D39" s="142"/>
      <c r="E39" s="142"/>
      <c r="F39" s="142"/>
      <c r="G39" s="143"/>
      <c r="H39" s="58"/>
      <c r="I39" s="58"/>
      <c r="J39" s="58"/>
      <c r="K39" s="59"/>
    </row>
    <row r="40" spans="3:11" x14ac:dyDescent="0.25">
      <c r="C40" s="140" t="s">
        <v>217</v>
      </c>
      <c r="D40" s="142"/>
      <c r="E40" s="142"/>
      <c r="F40" s="142"/>
      <c r="G40" s="143"/>
      <c r="H40" s="60"/>
      <c r="I40" s="60"/>
      <c r="J40" s="60"/>
      <c r="K40" s="61"/>
    </row>
    <row r="41" spans="3:11" x14ac:dyDescent="0.25">
      <c r="C41" s="146"/>
      <c r="D41" s="142"/>
      <c r="E41" s="142"/>
      <c r="F41" s="142"/>
      <c r="G41" s="143"/>
      <c r="H41" s="62"/>
      <c r="I41" s="62"/>
      <c r="J41" s="62"/>
      <c r="K41" s="63"/>
    </row>
    <row r="42" spans="3:11" x14ac:dyDescent="0.25">
      <c r="C42" s="147" t="s">
        <v>4</v>
      </c>
      <c r="D42" s="138"/>
      <c r="E42" s="138"/>
      <c r="F42" s="138"/>
      <c r="G42" s="139"/>
      <c r="H42" s="50">
        <v>493718901.00584471</v>
      </c>
      <c r="I42" s="50">
        <v>681169383.3779825</v>
      </c>
      <c r="J42" s="50">
        <v>-187450482.37213778</v>
      </c>
      <c r="K42" s="51">
        <v>0.72481076374490971</v>
      </c>
    </row>
    <row r="43" spans="3:11" x14ac:dyDescent="0.25">
      <c r="C43" s="141" t="s">
        <v>218</v>
      </c>
      <c r="D43" s="142"/>
      <c r="E43" s="142"/>
      <c r="F43" s="142"/>
      <c r="G43" s="143"/>
      <c r="H43" s="55">
        <v>91892450.909999996</v>
      </c>
      <c r="I43" s="55">
        <v>91495814.022451922</v>
      </c>
      <c r="J43" s="55">
        <v>396636.88754807413</v>
      </c>
      <c r="K43" s="64">
        <v>1.004335027692641</v>
      </c>
    </row>
    <row r="44" spans="3:11" x14ac:dyDescent="0.25">
      <c r="C44" s="141" t="s">
        <v>219</v>
      </c>
      <c r="D44" s="142"/>
      <c r="E44" s="142"/>
      <c r="F44" s="142"/>
      <c r="G44" s="143"/>
      <c r="H44" s="55">
        <v>332750041.79792231</v>
      </c>
      <c r="I44" s="55">
        <v>499148910</v>
      </c>
      <c r="J44" s="55">
        <v>-166398868.20207769</v>
      </c>
      <c r="K44" s="64">
        <v>0.66663481604702357</v>
      </c>
    </row>
    <row r="45" spans="3:11" x14ac:dyDescent="0.25">
      <c r="C45" s="141" t="s">
        <v>220</v>
      </c>
      <c r="D45" s="142"/>
      <c r="E45" s="142"/>
      <c r="F45" s="142"/>
      <c r="G45" s="143"/>
      <c r="H45" s="55">
        <v>50610.870000001043</v>
      </c>
      <c r="I45" s="55">
        <v>15799</v>
      </c>
      <c r="J45" s="55">
        <v>34811.870000001043</v>
      </c>
      <c r="K45" s="64">
        <v>0</v>
      </c>
    </row>
    <row r="46" spans="3:11" x14ac:dyDescent="0.25">
      <c r="C46" s="141" t="s">
        <v>221</v>
      </c>
      <c r="D46" s="142"/>
      <c r="E46" s="142"/>
      <c r="F46" s="142"/>
      <c r="G46" s="143"/>
      <c r="H46" s="55">
        <v>10805555.590000004</v>
      </c>
      <c r="I46" s="55">
        <v>1118437</v>
      </c>
      <c r="J46" s="55">
        <v>9687118.5900000036</v>
      </c>
      <c r="K46" s="64">
        <v>0</v>
      </c>
    </row>
    <row r="47" spans="3:11" x14ac:dyDescent="0.25">
      <c r="C47" s="141" t="s">
        <v>222</v>
      </c>
      <c r="D47" s="144"/>
      <c r="E47" s="144"/>
      <c r="F47" s="144"/>
      <c r="G47" s="145"/>
      <c r="H47" s="55">
        <v>0</v>
      </c>
      <c r="I47" s="55">
        <v>17204514</v>
      </c>
      <c r="J47" s="55">
        <v>-17204514</v>
      </c>
      <c r="K47" s="64">
        <v>0</v>
      </c>
    </row>
    <row r="48" spans="3:11" x14ac:dyDescent="0.25">
      <c r="C48" s="141" t="s">
        <v>223</v>
      </c>
      <c r="D48" s="142"/>
      <c r="E48" s="142"/>
      <c r="F48" s="142"/>
      <c r="G48" s="143"/>
      <c r="H48" s="55">
        <v>2451952.42</v>
      </c>
      <c r="I48" s="55">
        <v>421412.54301600001</v>
      </c>
      <c r="J48" s="55">
        <v>2030539.876984</v>
      </c>
      <c r="K48" s="64">
        <v>0</v>
      </c>
    </row>
    <row r="49" spans="3:11" x14ac:dyDescent="0.25">
      <c r="C49" s="141" t="s">
        <v>224</v>
      </c>
      <c r="D49" s="142"/>
      <c r="E49" s="142"/>
      <c r="F49" s="142"/>
      <c r="G49" s="143"/>
      <c r="H49" s="55">
        <v>1026721.3999999998</v>
      </c>
      <c r="I49" s="55">
        <v>300000</v>
      </c>
      <c r="J49" s="55">
        <v>726721.39999999979</v>
      </c>
      <c r="K49" s="64">
        <v>3.4224046666666661</v>
      </c>
    </row>
    <row r="50" spans="3:11" x14ac:dyDescent="0.25">
      <c r="C50" s="141" t="s">
        <v>225</v>
      </c>
      <c r="D50" s="142"/>
      <c r="E50" s="142"/>
      <c r="F50" s="142"/>
      <c r="G50" s="143"/>
      <c r="H50" s="55">
        <v>0</v>
      </c>
      <c r="I50" s="55">
        <v>0</v>
      </c>
      <c r="J50" s="55">
        <v>0</v>
      </c>
      <c r="K50" s="64">
        <v>0</v>
      </c>
    </row>
    <row r="51" spans="3:11" x14ac:dyDescent="0.25">
      <c r="C51" s="141" t="s">
        <v>226</v>
      </c>
      <c r="D51" s="142"/>
      <c r="E51" s="142"/>
      <c r="F51" s="142"/>
      <c r="G51" s="143"/>
      <c r="H51" s="55">
        <v>54741568.017922364</v>
      </c>
      <c r="I51" s="55">
        <v>71464496.812514678</v>
      </c>
      <c r="J51" s="55">
        <v>-16722928.794592313</v>
      </c>
      <c r="K51" s="64">
        <v>0</v>
      </c>
    </row>
    <row r="52" spans="3:11" x14ac:dyDescent="0.25">
      <c r="C52" s="137" t="s">
        <v>197</v>
      </c>
      <c r="D52" s="138"/>
      <c r="E52" s="138"/>
      <c r="F52" s="138"/>
      <c r="G52" s="139"/>
      <c r="H52" s="48">
        <v>360134013.56999999</v>
      </c>
      <c r="I52" s="48">
        <v>599859999.74053168</v>
      </c>
      <c r="J52" s="48">
        <v>-239725986.17053169</v>
      </c>
      <c r="K52" s="54">
        <v>0.60036344101252836</v>
      </c>
    </row>
    <row r="53" spans="3:11" x14ac:dyDescent="0.25">
      <c r="C53" s="141" t="s">
        <v>227</v>
      </c>
      <c r="D53" s="142"/>
      <c r="E53" s="142"/>
      <c r="F53" s="142"/>
      <c r="G53" s="143"/>
      <c r="H53" s="55">
        <v>161262054.85000002</v>
      </c>
      <c r="I53" s="55">
        <v>131225371.39893165</v>
      </c>
      <c r="J53" s="55">
        <v>30036683.451068372</v>
      </c>
      <c r="K53" s="64">
        <v>1.2288938726624394</v>
      </c>
    </row>
    <row r="54" spans="3:11" x14ac:dyDescent="0.25">
      <c r="C54" s="141" t="s">
        <v>228</v>
      </c>
      <c r="D54" s="142"/>
      <c r="E54" s="142"/>
      <c r="F54" s="142"/>
      <c r="G54" s="143"/>
      <c r="H54" s="55">
        <v>30270</v>
      </c>
      <c r="I54" s="55">
        <v>0</v>
      </c>
      <c r="J54" s="55">
        <v>30270</v>
      </c>
      <c r="K54" s="64">
        <v>0</v>
      </c>
    </row>
    <row r="55" spans="3:11" x14ac:dyDescent="0.25">
      <c r="C55" s="141" t="s">
        <v>229</v>
      </c>
      <c r="D55" s="142"/>
      <c r="E55" s="142"/>
      <c r="F55" s="142"/>
      <c r="G55" s="143"/>
      <c r="H55" s="65">
        <v>26963482.679999996</v>
      </c>
      <c r="I55" s="65">
        <v>32130978.199999996</v>
      </c>
      <c r="J55" s="65">
        <v>-5167495.5199999996</v>
      </c>
      <c r="K55" s="64">
        <v>0.83917403672447166</v>
      </c>
    </row>
    <row r="56" spans="3:11" x14ac:dyDescent="0.25">
      <c r="C56" s="141" t="s">
        <v>230</v>
      </c>
      <c r="D56" s="142"/>
      <c r="E56" s="142"/>
      <c r="F56" s="142"/>
      <c r="G56" s="143"/>
      <c r="H56" s="66">
        <v>2454157.83</v>
      </c>
      <c r="I56" s="65">
        <v>417240.14159999997</v>
      </c>
      <c r="J56" s="66">
        <v>2036917.6884000001</v>
      </c>
      <c r="K56" s="67">
        <v>0</v>
      </c>
    </row>
    <row r="57" spans="3:11" x14ac:dyDescent="0.25">
      <c r="C57" s="141" t="s">
        <v>231</v>
      </c>
      <c r="D57" s="142"/>
      <c r="E57" s="142"/>
      <c r="F57" s="142"/>
      <c r="G57" s="143"/>
      <c r="H57" s="66">
        <v>168936130</v>
      </c>
      <c r="I57" s="65">
        <v>436086410</v>
      </c>
      <c r="J57" s="66">
        <v>-267150280</v>
      </c>
      <c r="K57" s="67">
        <v>0</v>
      </c>
    </row>
    <row r="58" spans="3:11" x14ac:dyDescent="0.25">
      <c r="C58" s="141" t="s">
        <v>232</v>
      </c>
      <c r="D58" s="142"/>
      <c r="E58" s="142"/>
      <c r="F58" s="142"/>
      <c r="G58" s="143"/>
      <c r="H58" s="66">
        <v>487918.20999999851</v>
      </c>
      <c r="I58" s="65">
        <v>0</v>
      </c>
      <c r="J58" s="66">
        <v>487918.20999999851</v>
      </c>
      <c r="K58" s="67">
        <v>0</v>
      </c>
    </row>
    <row r="59" spans="3:11" x14ac:dyDescent="0.25">
      <c r="C59" s="141"/>
      <c r="D59" s="142"/>
      <c r="E59" s="142"/>
      <c r="F59" s="142"/>
      <c r="G59" s="143"/>
      <c r="H59" s="66"/>
      <c r="I59" s="65"/>
      <c r="J59" s="66"/>
      <c r="K59" s="67"/>
    </row>
    <row r="60" spans="3:11" x14ac:dyDescent="0.25">
      <c r="C60" s="140" t="s">
        <v>233</v>
      </c>
      <c r="D60" s="138"/>
      <c r="E60" s="138"/>
      <c r="F60" s="138"/>
      <c r="G60" s="139"/>
      <c r="H60" s="60">
        <v>133584887.43584472</v>
      </c>
      <c r="I60" s="60">
        <v>81309383.637450814</v>
      </c>
      <c r="J60" s="60">
        <v>52275503.798393905</v>
      </c>
      <c r="K60" s="61">
        <v>1.6429209208064393</v>
      </c>
    </row>
    <row r="61" spans="3:11" x14ac:dyDescent="0.25">
      <c r="C61" s="141"/>
      <c r="D61" s="142"/>
      <c r="E61" s="142"/>
      <c r="F61" s="142"/>
      <c r="G61" s="143"/>
      <c r="H61" s="58"/>
      <c r="I61" s="58"/>
      <c r="J61" s="58"/>
      <c r="K61" s="59"/>
    </row>
    <row r="62" spans="3:11" x14ac:dyDescent="0.25">
      <c r="C62" s="140" t="s">
        <v>234</v>
      </c>
      <c r="D62" s="138"/>
      <c r="E62" s="138"/>
      <c r="F62" s="138"/>
      <c r="G62" s="139"/>
      <c r="H62" s="60">
        <v>139809357.53584471</v>
      </c>
      <c r="I62" s="60">
        <v>85670155.68531251</v>
      </c>
      <c r="J62" s="60">
        <v>54139201.850532204</v>
      </c>
      <c r="K62" s="61">
        <v>1.6319493809419323</v>
      </c>
    </row>
    <row r="63" spans="3:11" x14ac:dyDescent="0.25">
      <c r="C63" s="141"/>
      <c r="D63" s="142"/>
      <c r="E63" s="142"/>
      <c r="F63" s="142"/>
      <c r="G63" s="143"/>
      <c r="H63" s="58"/>
      <c r="I63" s="58"/>
      <c r="J63" s="58"/>
      <c r="K63" s="59"/>
    </row>
    <row r="64" spans="3:11" x14ac:dyDescent="0.25">
      <c r="C64" s="137" t="s">
        <v>235</v>
      </c>
      <c r="D64" s="138"/>
      <c r="E64" s="138"/>
      <c r="F64" s="138"/>
      <c r="G64" s="139"/>
      <c r="H64" s="50">
        <v>504656216.09584469</v>
      </c>
      <c r="I64" s="50">
        <v>693007923.54493916</v>
      </c>
      <c r="J64" s="50">
        <v>-188351707.44909447</v>
      </c>
      <c r="K64" s="51">
        <v>0.72821132190578697</v>
      </c>
    </row>
    <row r="65" spans="3:11" x14ac:dyDescent="0.25">
      <c r="C65" s="137" t="s">
        <v>236</v>
      </c>
      <c r="D65" s="138"/>
      <c r="E65" s="138"/>
      <c r="F65" s="138"/>
      <c r="G65" s="139"/>
      <c r="H65" s="50">
        <v>364846858.56</v>
      </c>
      <c r="I65" s="50">
        <v>607337767.85962665</v>
      </c>
      <c r="J65" s="50">
        <v>-242490909.29962665</v>
      </c>
      <c r="K65" s="51">
        <v>0.60073138518256397</v>
      </c>
    </row>
  </sheetData>
  <mergeCells count="61">
    <mergeCell ref="C4:G6"/>
    <mergeCell ref="H4:K5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5:G65"/>
    <mergeCell ref="C60:G60"/>
    <mergeCell ref="C61:G61"/>
    <mergeCell ref="C62:G62"/>
    <mergeCell ref="C63:G63"/>
    <mergeCell ref="C64:G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workbookViewId="0">
      <pane xSplit="2" ySplit="4" topLeftCell="AI61" activePane="bottomRight" state="frozen"/>
      <selection pane="topRight" activeCell="C1" sqref="C1"/>
      <selection pane="bottomLeft" activeCell="A5" sqref="A5"/>
      <selection pane="bottomRight" activeCell="AJ71" sqref="AJ71"/>
    </sheetView>
  </sheetViews>
  <sheetFormatPr baseColWidth="10" defaultRowHeight="15" x14ac:dyDescent="0.25"/>
  <cols>
    <col min="2" max="2" width="37.140625" customWidth="1"/>
    <col min="3" max="3" width="20.5703125" bestFit="1" customWidth="1"/>
    <col min="4" max="4" width="18.85546875" bestFit="1" customWidth="1"/>
    <col min="5" max="5" width="16.85546875" bestFit="1" customWidth="1"/>
    <col min="6" max="6" width="20.5703125" bestFit="1" customWidth="1"/>
    <col min="7" max="7" width="18.85546875" bestFit="1" customWidth="1"/>
    <col min="8" max="8" width="16.85546875" bestFit="1" customWidth="1"/>
    <col min="9" max="9" width="20.5703125" bestFit="1" customWidth="1"/>
    <col min="10" max="10" width="18.85546875" bestFit="1" customWidth="1"/>
    <col min="11" max="11" width="16.85546875" bestFit="1" customWidth="1"/>
    <col min="12" max="12" width="20.5703125" bestFit="1" customWidth="1"/>
    <col min="13" max="13" width="18.85546875" bestFit="1" customWidth="1"/>
    <col min="14" max="14" width="16.85546875" bestFit="1" customWidth="1"/>
    <col min="15" max="15" width="23.28515625" bestFit="1" customWidth="1"/>
    <col min="16" max="16" width="20.5703125" bestFit="1" customWidth="1"/>
    <col min="17" max="17" width="16.85546875" bestFit="1" customWidth="1"/>
    <col min="18" max="19" width="23.28515625" bestFit="1" customWidth="1"/>
    <col min="20" max="20" width="16.85546875" bestFit="1" customWidth="1"/>
    <col min="21" max="21" width="20.5703125" bestFit="1" customWidth="1"/>
    <col min="22" max="23" width="18.85546875" bestFit="1" customWidth="1"/>
    <col min="24" max="24" width="20.5703125" bestFit="1" customWidth="1"/>
    <col min="25" max="25" width="18.85546875" bestFit="1" customWidth="1"/>
    <col min="26" max="26" width="16.85546875" bestFit="1" customWidth="1"/>
    <col min="27" max="28" width="20.5703125" bestFit="1" customWidth="1"/>
    <col min="29" max="29" width="16.85546875" bestFit="1" customWidth="1"/>
    <col min="30" max="30" width="25" bestFit="1" customWidth="1"/>
    <col min="31" max="31" width="23.28515625" bestFit="1" customWidth="1"/>
    <col min="32" max="32" width="16.85546875" bestFit="1" customWidth="1"/>
    <col min="33" max="34" width="20.5703125" bestFit="1" customWidth="1"/>
    <col min="35" max="35" width="16.85546875" bestFit="1" customWidth="1"/>
    <col min="36" max="36" width="23.28515625" bestFit="1" customWidth="1"/>
    <col min="37" max="37" width="20.5703125" bestFit="1" customWidth="1"/>
    <col min="38" max="38" width="16.85546875" bestFit="1" customWidth="1"/>
    <col min="39" max="40" width="20.5703125" bestFit="1" customWidth="1"/>
    <col min="41" max="41" width="16.85546875" bestFit="1" customWidth="1"/>
    <col min="42" max="42" width="20.5703125" bestFit="1" customWidth="1"/>
    <col min="43" max="43" width="18.85546875" bestFit="1" customWidth="1"/>
    <col min="44" max="44" width="16.85546875" bestFit="1" customWidth="1"/>
    <col min="45" max="45" width="15.140625" bestFit="1" customWidth="1"/>
    <col min="46" max="46" width="14.140625" bestFit="1" customWidth="1"/>
    <col min="47" max="48" width="12.5703125" bestFit="1" customWidth="1"/>
  </cols>
  <sheetData>
    <row r="1" spans="1:47" ht="15.75" thickBot="1" x14ac:dyDescent="0.3"/>
    <row r="2" spans="1:47" ht="16.5" thickBot="1" x14ac:dyDescent="0.3">
      <c r="C2" s="125" t="s">
        <v>71</v>
      </c>
      <c r="D2" s="126"/>
      <c r="E2" s="127"/>
      <c r="F2" s="128" t="s">
        <v>72</v>
      </c>
      <c r="G2" s="128"/>
      <c r="H2" s="129"/>
      <c r="I2" s="125" t="s">
        <v>73</v>
      </c>
      <c r="J2" s="126"/>
      <c r="K2" s="127"/>
      <c r="L2" s="128" t="s">
        <v>74</v>
      </c>
      <c r="M2" s="128"/>
      <c r="N2" s="129"/>
      <c r="O2" s="125" t="s">
        <v>75</v>
      </c>
      <c r="P2" s="126"/>
      <c r="Q2" s="127"/>
      <c r="R2" s="128" t="s">
        <v>76</v>
      </c>
      <c r="S2" s="128"/>
      <c r="T2" s="129"/>
      <c r="U2" s="125" t="s">
        <v>77</v>
      </c>
      <c r="V2" s="126"/>
      <c r="W2" s="127"/>
      <c r="X2" s="128" t="s">
        <v>78</v>
      </c>
      <c r="Y2" s="128"/>
      <c r="Z2" s="129"/>
      <c r="AA2" s="125" t="s">
        <v>79</v>
      </c>
      <c r="AB2" s="126"/>
      <c r="AC2" s="127"/>
      <c r="AD2" s="128" t="s">
        <v>84</v>
      </c>
      <c r="AE2" s="128"/>
      <c r="AF2" s="129"/>
      <c r="AG2" s="125" t="s">
        <v>86</v>
      </c>
      <c r="AH2" s="126"/>
      <c r="AI2" s="127"/>
      <c r="AJ2" s="128" t="s">
        <v>80</v>
      </c>
      <c r="AK2" s="128"/>
      <c r="AL2" s="129"/>
      <c r="AM2" s="125" t="s">
        <v>81</v>
      </c>
      <c r="AN2" s="126"/>
      <c r="AO2" s="127"/>
      <c r="AP2" s="128" t="s">
        <v>82</v>
      </c>
      <c r="AQ2" s="128"/>
      <c r="AR2" s="129"/>
    </row>
    <row r="3" spans="1:47" x14ac:dyDescent="0.25">
      <c r="A3" s="134" t="s">
        <v>0</v>
      </c>
      <c r="B3" s="134" t="s">
        <v>1</v>
      </c>
      <c r="C3" s="132" t="s">
        <v>2</v>
      </c>
      <c r="D3" s="130" t="s">
        <v>3</v>
      </c>
      <c r="E3" s="130" t="s">
        <v>83</v>
      </c>
      <c r="F3" s="132" t="s">
        <v>2</v>
      </c>
      <c r="G3" s="130" t="s">
        <v>3</v>
      </c>
      <c r="H3" s="130" t="s">
        <v>83</v>
      </c>
      <c r="I3" s="132" t="s">
        <v>2</v>
      </c>
      <c r="J3" s="130" t="s">
        <v>3</v>
      </c>
      <c r="K3" s="130" t="s">
        <v>83</v>
      </c>
      <c r="L3" s="132" t="s">
        <v>2</v>
      </c>
      <c r="M3" s="130" t="s">
        <v>3</v>
      </c>
      <c r="N3" s="130" t="s">
        <v>83</v>
      </c>
      <c r="O3" s="132" t="s">
        <v>2</v>
      </c>
      <c r="P3" s="130" t="s">
        <v>3</v>
      </c>
      <c r="Q3" s="130" t="s">
        <v>83</v>
      </c>
      <c r="R3" s="132" t="s">
        <v>2</v>
      </c>
      <c r="S3" s="130" t="s">
        <v>3</v>
      </c>
      <c r="T3" s="130" t="s">
        <v>83</v>
      </c>
      <c r="U3" s="132" t="s">
        <v>2</v>
      </c>
      <c r="V3" s="130" t="s">
        <v>3</v>
      </c>
      <c r="W3" s="130" t="s">
        <v>83</v>
      </c>
      <c r="X3" s="132" t="s">
        <v>2</v>
      </c>
      <c r="Y3" s="130" t="s">
        <v>3</v>
      </c>
      <c r="Z3" s="130" t="s">
        <v>83</v>
      </c>
      <c r="AA3" s="132" t="s">
        <v>2</v>
      </c>
      <c r="AB3" s="130" t="s">
        <v>3</v>
      </c>
      <c r="AC3" s="130" t="s">
        <v>83</v>
      </c>
      <c r="AD3" s="132" t="s">
        <v>2</v>
      </c>
      <c r="AE3" s="130" t="s">
        <v>3</v>
      </c>
      <c r="AF3" s="130" t="s">
        <v>83</v>
      </c>
      <c r="AG3" s="132" t="s">
        <v>2</v>
      </c>
      <c r="AH3" s="130" t="s">
        <v>3</v>
      </c>
      <c r="AI3" s="130" t="s">
        <v>83</v>
      </c>
      <c r="AJ3" s="132" t="s">
        <v>2</v>
      </c>
      <c r="AK3" s="130" t="s">
        <v>3</v>
      </c>
      <c r="AL3" s="130" t="s">
        <v>83</v>
      </c>
      <c r="AM3" s="132" t="s">
        <v>2</v>
      </c>
      <c r="AN3" s="130" t="s">
        <v>3</v>
      </c>
      <c r="AO3" s="130" t="s">
        <v>83</v>
      </c>
      <c r="AP3" s="132" t="s">
        <v>2</v>
      </c>
      <c r="AQ3" s="130" t="s">
        <v>3</v>
      </c>
      <c r="AR3" s="130" t="s">
        <v>83</v>
      </c>
    </row>
    <row r="4" spans="1:47" ht="15.75" thickBot="1" x14ac:dyDescent="0.3">
      <c r="A4" s="135"/>
      <c r="B4" s="135"/>
      <c r="C4" s="133"/>
      <c r="D4" s="131"/>
      <c r="E4" s="131"/>
      <c r="F4" s="133"/>
      <c r="G4" s="131"/>
      <c r="H4" s="131"/>
      <c r="I4" s="133"/>
      <c r="J4" s="131"/>
      <c r="K4" s="131"/>
      <c r="L4" s="133"/>
      <c r="M4" s="131"/>
      <c r="N4" s="131"/>
      <c r="O4" s="133"/>
      <c r="P4" s="131"/>
      <c r="Q4" s="131"/>
      <c r="R4" s="133"/>
      <c r="S4" s="131"/>
      <c r="T4" s="131"/>
      <c r="U4" s="133"/>
      <c r="V4" s="131"/>
      <c r="W4" s="131"/>
      <c r="X4" s="133"/>
      <c r="Y4" s="131"/>
      <c r="Z4" s="131"/>
      <c r="AA4" s="133"/>
      <c r="AB4" s="131"/>
      <c r="AC4" s="131"/>
      <c r="AD4" s="133"/>
      <c r="AE4" s="131"/>
      <c r="AF4" s="131"/>
      <c r="AG4" s="133"/>
      <c r="AH4" s="131"/>
      <c r="AI4" s="131"/>
      <c r="AJ4" s="133"/>
      <c r="AK4" s="131"/>
      <c r="AL4" s="131"/>
      <c r="AM4" s="133"/>
      <c r="AN4" s="131"/>
      <c r="AO4" s="131"/>
      <c r="AP4" s="133"/>
      <c r="AQ4" s="131"/>
      <c r="AR4" s="131"/>
    </row>
    <row r="5" spans="1:47" ht="24" thickBot="1" x14ac:dyDescent="0.4">
      <c r="A5" s="1">
        <v>5</v>
      </c>
      <c r="B5" s="2" t="s">
        <v>4</v>
      </c>
      <c r="C5" s="3">
        <v>0</v>
      </c>
      <c r="D5" s="3">
        <v>0</v>
      </c>
      <c r="E5" s="24" t="str">
        <f>IFERROR(D5/C5,"")</f>
        <v/>
      </c>
      <c r="F5" s="3">
        <v>0</v>
      </c>
      <c r="G5" s="3">
        <v>0</v>
      </c>
      <c r="H5" s="24" t="str">
        <f>IFERROR(G5/F5,"")</f>
        <v/>
      </c>
      <c r="I5" s="3">
        <v>0</v>
      </c>
      <c r="J5" s="3">
        <v>0</v>
      </c>
      <c r="K5" s="24" t="str">
        <f>IFERROR(J5/I5,"")</f>
        <v/>
      </c>
      <c r="L5" s="3">
        <v>0</v>
      </c>
      <c r="M5" s="3">
        <v>0</v>
      </c>
      <c r="N5" s="24" t="str">
        <f>IFERROR(M5/L5,"")</f>
        <v/>
      </c>
      <c r="O5" s="3">
        <v>0</v>
      </c>
      <c r="P5" s="3">
        <v>0</v>
      </c>
      <c r="Q5" s="24" t="str">
        <f>IFERROR(P5/O5,"")</f>
        <v/>
      </c>
      <c r="R5" s="3">
        <v>2895530.5167</v>
      </c>
      <c r="S5" s="3">
        <v>991173.8</v>
      </c>
      <c r="T5" s="24">
        <f>IFERROR(S5/R5,"")</f>
        <v>0.34231164005469661</v>
      </c>
      <c r="U5" s="3">
        <v>0</v>
      </c>
      <c r="V5" s="3">
        <v>0</v>
      </c>
      <c r="W5" s="24" t="str">
        <f>IFERROR(V5/U5,"")</f>
        <v/>
      </c>
      <c r="X5" s="3">
        <v>0</v>
      </c>
      <c r="Y5" s="3">
        <v>0</v>
      </c>
      <c r="Z5" s="24" t="str">
        <f>IFERROR(Y5/X5,"")</f>
        <v/>
      </c>
      <c r="AA5" s="3">
        <v>0</v>
      </c>
      <c r="AB5" s="3">
        <v>0</v>
      </c>
      <c r="AC5" s="24" t="str">
        <f>IFERROR(AB5/AA5,"")</f>
        <v/>
      </c>
      <c r="AD5" s="3">
        <v>11847470.49246061</v>
      </c>
      <c r="AE5" s="3">
        <v>5367757.9100000029</v>
      </c>
      <c r="AF5" s="24">
        <f>IFERROR(AE5/AD5,"")</f>
        <v>0.45307206406767503</v>
      </c>
      <c r="AG5" s="3">
        <v>0</v>
      </c>
      <c r="AH5" s="3">
        <v>419.4</v>
      </c>
      <c r="AI5" s="24" t="str">
        <f>IFERROR(AH5/AG5,"")</f>
        <v/>
      </c>
      <c r="AJ5" s="3">
        <v>0</v>
      </c>
      <c r="AK5" s="3">
        <v>0</v>
      </c>
      <c r="AL5" s="24" t="str">
        <f>IFERROR(AK5/AJ5,"")</f>
        <v/>
      </c>
      <c r="AM5" s="3">
        <v>0</v>
      </c>
      <c r="AN5" s="3">
        <v>4800.01</v>
      </c>
      <c r="AO5" s="24" t="str">
        <f>IFERROR(AN5/AM5,"")</f>
        <v/>
      </c>
      <c r="AP5" s="3">
        <v>0</v>
      </c>
      <c r="AQ5" s="3">
        <v>0</v>
      </c>
      <c r="AR5" s="24" t="str">
        <f>IFERROR(AQ5/AP5,"")</f>
        <v/>
      </c>
      <c r="AS5" s="29">
        <f>+C5+F5+I5+L5+O5+R5+U5+X5+AA5+AD5+AG5+AJ5+AM5+AP5</f>
        <v>14743001.00916061</v>
      </c>
      <c r="AT5" s="29">
        <f>+D5+G5+J5+M5+P5+S5+V5+Y5+AB5+AE5+AH5+AK5+AN5+AQ5</f>
        <v>6364151.1200000029</v>
      </c>
      <c r="AU5" s="30"/>
    </row>
    <row r="6" spans="1:47" ht="18.75" x14ac:dyDescent="0.3">
      <c r="A6" s="4">
        <v>51</v>
      </c>
      <c r="B6" s="5" t="s">
        <v>5</v>
      </c>
      <c r="C6" s="6">
        <v>0</v>
      </c>
      <c r="D6" s="6">
        <v>0</v>
      </c>
      <c r="E6" s="25" t="str">
        <f t="shared" ref="E6:E69" si="0">IFERROR(D6/C6,"")</f>
        <v/>
      </c>
      <c r="F6" s="6">
        <v>0</v>
      </c>
      <c r="G6" s="6">
        <v>0</v>
      </c>
      <c r="H6" s="25" t="str">
        <f t="shared" ref="H6:H69" si="1">IFERROR(G6/F6,"")</f>
        <v/>
      </c>
      <c r="I6" s="6">
        <v>0</v>
      </c>
      <c r="J6" s="6">
        <v>0</v>
      </c>
      <c r="K6" s="25" t="str">
        <f t="shared" ref="K6:K69" si="2">IFERROR(J6/I6,"")</f>
        <v/>
      </c>
      <c r="L6" s="6">
        <v>0</v>
      </c>
      <c r="M6" s="6">
        <v>0</v>
      </c>
      <c r="N6" s="25" t="str">
        <f t="shared" ref="N6:N69" si="3">IFERROR(M6/L6,"")</f>
        <v/>
      </c>
      <c r="O6" s="6">
        <v>0</v>
      </c>
      <c r="P6" s="6">
        <v>0</v>
      </c>
      <c r="Q6" s="25" t="str">
        <f t="shared" ref="Q6:Q69" si="4">IFERROR(P6/O6,"")</f>
        <v/>
      </c>
      <c r="R6" s="6">
        <v>2895530.5167</v>
      </c>
      <c r="S6" s="6">
        <v>986921.28</v>
      </c>
      <c r="T6" s="25">
        <f t="shared" ref="T6:T69" si="5">IFERROR(S6/R6,"")</f>
        <v>0.3408429903632243</v>
      </c>
      <c r="U6" s="6">
        <v>0</v>
      </c>
      <c r="V6" s="6">
        <v>0</v>
      </c>
      <c r="W6" s="6" t="str">
        <f t="shared" ref="W6:W69" si="6">IFERROR(V6/U6,"")</f>
        <v/>
      </c>
      <c r="X6" s="6">
        <v>0</v>
      </c>
      <c r="Y6" s="6">
        <v>0</v>
      </c>
      <c r="Z6" s="25" t="str">
        <f t="shared" ref="Z6:Z69" si="7">IFERROR(Y6/X6,"")</f>
        <v/>
      </c>
      <c r="AA6" s="6">
        <v>0</v>
      </c>
      <c r="AB6" s="6">
        <v>0</v>
      </c>
      <c r="AC6" s="25" t="str">
        <f t="shared" ref="AC6:AC70" si="8">IFERROR(AB6/AA6,"")</f>
        <v/>
      </c>
      <c r="AD6" s="6">
        <v>11571470.49246061</v>
      </c>
      <c r="AE6" s="6">
        <v>5083481.6000000024</v>
      </c>
      <c r="AF6" s="25">
        <f t="shared" ref="AF6:AF69" si="9">IFERROR(AE6/AD6,"")</f>
        <v>0.43931163315087257</v>
      </c>
      <c r="AG6" s="6">
        <v>0</v>
      </c>
      <c r="AH6" s="6">
        <v>0</v>
      </c>
      <c r="AI6" s="25" t="str">
        <f t="shared" ref="AI6:AI70" si="10">IFERROR(AH6/AG6,"")</f>
        <v/>
      </c>
      <c r="AJ6" s="6">
        <v>0</v>
      </c>
      <c r="AK6" s="6">
        <v>0</v>
      </c>
      <c r="AL6" s="25" t="str">
        <f t="shared" ref="AL6:AL69" si="11">IFERROR(AK6/AJ6,"")</f>
        <v/>
      </c>
      <c r="AM6" s="6">
        <v>0</v>
      </c>
      <c r="AN6" s="6">
        <v>0</v>
      </c>
      <c r="AO6" s="25" t="str">
        <f t="shared" ref="AO6:AO69" si="12">IFERROR(AN6/AM6,"")</f>
        <v/>
      </c>
      <c r="AP6" s="6">
        <v>0</v>
      </c>
      <c r="AQ6" s="6">
        <v>0</v>
      </c>
      <c r="AR6" s="25" t="str">
        <f t="shared" ref="AR6:AR69" si="13">IFERROR(AQ6/AP6,"")</f>
        <v/>
      </c>
      <c r="AS6" s="29">
        <f t="shared" ref="AS6:AT69" si="14">+C6+F6+I6+L6+O6+R6+U6+X6+AA6+AD6+AG6+AJ6+AM6+AP6</f>
        <v>14467001.00916061</v>
      </c>
      <c r="AT6" s="29">
        <f t="shared" si="14"/>
        <v>6070402.8800000027</v>
      </c>
    </row>
    <row r="7" spans="1:47" x14ac:dyDescent="0.25">
      <c r="A7" s="7">
        <v>5103</v>
      </c>
      <c r="B7" s="8" t="s">
        <v>6</v>
      </c>
      <c r="C7" s="9">
        <v>0</v>
      </c>
      <c r="D7" s="9">
        <v>0</v>
      </c>
      <c r="E7" s="26" t="str">
        <f t="shared" si="0"/>
        <v/>
      </c>
      <c r="F7" s="9">
        <v>0</v>
      </c>
      <c r="G7" s="9">
        <v>0</v>
      </c>
      <c r="H7" s="26" t="str">
        <f t="shared" si="1"/>
        <v/>
      </c>
      <c r="I7" s="9">
        <v>0</v>
      </c>
      <c r="J7" s="9">
        <v>0</v>
      </c>
      <c r="K7" s="26" t="str">
        <f t="shared" si="2"/>
        <v/>
      </c>
      <c r="L7" s="9">
        <v>0</v>
      </c>
      <c r="M7" s="9">
        <v>0</v>
      </c>
      <c r="N7" s="26" t="str">
        <f t="shared" si="3"/>
        <v/>
      </c>
      <c r="O7" s="9">
        <v>0</v>
      </c>
      <c r="P7" s="9">
        <v>0</v>
      </c>
      <c r="Q7" s="26" t="str">
        <f t="shared" si="4"/>
        <v/>
      </c>
      <c r="R7" s="9">
        <v>2895530.5167</v>
      </c>
      <c r="S7" s="9">
        <v>986921.28</v>
      </c>
      <c r="T7" s="26">
        <f t="shared" si="5"/>
        <v>0.3408429903632243</v>
      </c>
      <c r="U7" s="9">
        <v>0</v>
      </c>
      <c r="V7" s="9">
        <v>0</v>
      </c>
      <c r="W7" s="9" t="str">
        <f t="shared" si="6"/>
        <v/>
      </c>
      <c r="X7" s="9">
        <v>0</v>
      </c>
      <c r="Y7" s="9">
        <v>0</v>
      </c>
      <c r="Z7" s="26" t="str">
        <f t="shared" si="7"/>
        <v/>
      </c>
      <c r="AA7" s="9">
        <v>0</v>
      </c>
      <c r="AB7" s="9">
        <v>0</v>
      </c>
      <c r="AC7" s="26" t="str">
        <f t="shared" si="8"/>
        <v/>
      </c>
      <c r="AD7" s="9">
        <v>0</v>
      </c>
      <c r="AE7" s="9">
        <v>0</v>
      </c>
      <c r="AF7" s="26" t="str">
        <f t="shared" si="9"/>
        <v/>
      </c>
      <c r="AG7" s="9">
        <v>0</v>
      </c>
      <c r="AH7" s="9">
        <v>0</v>
      </c>
      <c r="AI7" s="26" t="str">
        <f t="shared" si="10"/>
        <v/>
      </c>
      <c r="AJ7" s="9">
        <v>0</v>
      </c>
      <c r="AK7" s="9">
        <v>0</v>
      </c>
      <c r="AL7" s="26" t="str">
        <f t="shared" si="11"/>
        <v/>
      </c>
      <c r="AM7" s="9">
        <v>0</v>
      </c>
      <c r="AN7" s="9">
        <v>0</v>
      </c>
      <c r="AO7" s="26" t="str">
        <f t="shared" si="12"/>
        <v/>
      </c>
      <c r="AP7" s="9">
        <v>0</v>
      </c>
      <c r="AQ7" s="9">
        <v>0</v>
      </c>
      <c r="AR7" s="26" t="str">
        <f t="shared" si="13"/>
        <v/>
      </c>
      <c r="AS7" s="29">
        <f t="shared" si="14"/>
        <v>2895530.5167</v>
      </c>
      <c r="AT7" s="29">
        <f t="shared" si="14"/>
        <v>986921.28</v>
      </c>
    </row>
    <row r="8" spans="1:47" x14ac:dyDescent="0.25">
      <c r="A8" s="7">
        <v>5104</v>
      </c>
      <c r="B8" s="8" t="s">
        <v>7</v>
      </c>
      <c r="C8" s="9">
        <v>0</v>
      </c>
      <c r="D8" s="9">
        <v>0</v>
      </c>
      <c r="E8" s="26" t="str">
        <f t="shared" si="0"/>
        <v/>
      </c>
      <c r="F8" s="9">
        <v>0</v>
      </c>
      <c r="G8" s="9">
        <v>0</v>
      </c>
      <c r="H8" s="26" t="str">
        <f t="shared" si="1"/>
        <v/>
      </c>
      <c r="I8" s="9">
        <v>0</v>
      </c>
      <c r="J8" s="9">
        <v>0</v>
      </c>
      <c r="K8" s="26" t="str">
        <f t="shared" si="2"/>
        <v/>
      </c>
      <c r="L8" s="9">
        <v>0</v>
      </c>
      <c r="M8" s="9">
        <v>0</v>
      </c>
      <c r="N8" s="26" t="str">
        <f t="shared" si="3"/>
        <v/>
      </c>
      <c r="O8" s="9">
        <v>0</v>
      </c>
      <c r="P8" s="9">
        <v>0</v>
      </c>
      <c r="Q8" s="26" t="str">
        <f t="shared" si="4"/>
        <v/>
      </c>
      <c r="R8" s="9">
        <v>0</v>
      </c>
      <c r="S8" s="9">
        <v>0</v>
      </c>
      <c r="T8" s="26" t="str">
        <f t="shared" si="5"/>
        <v/>
      </c>
      <c r="U8" s="9">
        <v>0</v>
      </c>
      <c r="V8" s="9">
        <v>0</v>
      </c>
      <c r="W8" s="9" t="str">
        <f t="shared" si="6"/>
        <v/>
      </c>
      <c r="X8" s="9">
        <v>0</v>
      </c>
      <c r="Y8" s="9">
        <v>0</v>
      </c>
      <c r="Z8" s="26" t="str">
        <f t="shared" si="7"/>
        <v/>
      </c>
      <c r="AA8" s="9">
        <v>0</v>
      </c>
      <c r="AB8" s="9">
        <v>0</v>
      </c>
      <c r="AC8" s="26" t="str">
        <f t="shared" si="8"/>
        <v/>
      </c>
      <c r="AD8" s="9">
        <v>10971470.49246061</v>
      </c>
      <c r="AE8" s="9">
        <v>5002211.9900000021</v>
      </c>
      <c r="AF8" s="26">
        <f t="shared" si="9"/>
        <v>0.45592903826678738</v>
      </c>
      <c r="AG8" s="9">
        <v>0</v>
      </c>
      <c r="AH8" s="9">
        <v>0</v>
      </c>
      <c r="AI8" s="26" t="str">
        <f t="shared" si="10"/>
        <v/>
      </c>
      <c r="AJ8" s="9">
        <v>0</v>
      </c>
      <c r="AK8" s="9">
        <v>0</v>
      </c>
      <c r="AL8" s="26" t="str">
        <f t="shared" si="11"/>
        <v/>
      </c>
      <c r="AM8" s="9">
        <v>0</v>
      </c>
      <c r="AN8" s="9">
        <v>0</v>
      </c>
      <c r="AO8" s="26" t="str">
        <f t="shared" si="12"/>
        <v/>
      </c>
      <c r="AP8" s="9">
        <v>0</v>
      </c>
      <c r="AQ8" s="9">
        <v>0</v>
      </c>
      <c r="AR8" s="26" t="str">
        <f t="shared" si="13"/>
        <v/>
      </c>
      <c r="AS8" s="29">
        <f t="shared" si="14"/>
        <v>10971470.49246061</v>
      </c>
      <c r="AT8" s="29">
        <f t="shared" si="14"/>
        <v>5002211.9900000021</v>
      </c>
    </row>
    <row r="9" spans="1:47" x14ac:dyDescent="0.25">
      <c r="A9" s="7">
        <v>5190</v>
      </c>
      <c r="B9" s="8" t="s">
        <v>8</v>
      </c>
      <c r="C9" s="9">
        <v>0</v>
      </c>
      <c r="D9" s="9">
        <v>0</v>
      </c>
      <c r="E9" s="26" t="str">
        <f t="shared" si="0"/>
        <v/>
      </c>
      <c r="F9" s="9">
        <v>0</v>
      </c>
      <c r="G9" s="9">
        <v>0</v>
      </c>
      <c r="H9" s="26" t="str">
        <f t="shared" si="1"/>
        <v/>
      </c>
      <c r="I9" s="9">
        <v>0</v>
      </c>
      <c r="J9" s="9">
        <v>0</v>
      </c>
      <c r="K9" s="26" t="str">
        <f t="shared" si="2"/>
        <v/>
      </c>
      <c r="L9" s="9">
        <v>0</v>
      </c>
      <c r="M9" s="9">
        <v>0</v>
      </c>
      <c r="N9" s="26" t="str">
        <f t="shared" si="3"/>
        <v/>
      </c>
      <c r="O9" s="9">
        <v>0</v>
      </c>
      <c r="P9" s="9">
        <v>0</v>
      </c>
      <c r="Q9" s="26" t="str">
        <f t="shared" si="4"/>
        <v/>
      </c>
      <c r="R9" s="9">
        <v>0</v>
      </c>
      <c r="S9" s="9">
        <v>0</v>
      </c>
      <c r="T9" s="26" t="str">
        <f t="shared" si="5"/>
        <v/>
      </c>
      <c r="U9" s="9">
        <v>0</v>
      </c>
      <c r="V9" s="9">
        <v>0</v>
      </c>
      <c r="W9" s="9" t="str">
        <f t="shared" si="6"/>
        <v/>
      </c>
      <c r="X9" s="9">
        <v>0</v>
      </c>
      <c r="Y9" s="9">
        <v>0</v>
      </c>
      <c r="Z9" s="26" t="str">
        <f t="shared" si="7"/>
        <v/>
      </c>
      <c r="AA9" s="9">
        <v>0</v>
      </c>
      <c r="AB9" s="9">
        <v>0</v>
      </c>
      <c r="AC9" s="26" t="str">
        <f t="shared" si="8"/>
        <v/>
      </c>
      <c r="AD9" s="9">
        <v>600000</v>
      </c>
      <c r="AE9" s="9">
        <v>81269.61</v>
      </c>
      <c r="AF9" s="26">
        <f t="shared" si="9"/>
        <v>0.13544935</v>
      </c>
      <c r="AG9" s="9">
        <v>0</v>
      </c>
      <c r="AH9" s="9">
        <v>0</v>
      </c>
      <c r="AI9" s="26" t="str">
        <f t="shared" si="10"/>
        <v/>
      </c>
      <c r="AJ9" s="9">
        <v>0</v>
      </c>
      <c r="AK9" s="9">
        <v>0</v>
      </c>
      <c r="AL9" s="26" t="str">
        <f t="shared" si="11"/>
        <v/>
      </c>
      <c r="AM9" s="9">
        <v>0</v>
      </c>
      <c r="AN9" s="9">
        <v>0</v>
      </c>
      <c r="AO9" s="26" t="str">
        <f t="shared" si="12"/>
        <v/>
      </c>
      <c r="AP9" s="9">
        <v>0</v>
      </c>
      <c r="AQ9" s="9">
        <v>0</v>
      </c>
      <c r="AR9" s="26" t="str">
        <f t="shared" si="13"/>
        <v/>
      </c>
      <c r="AS9" s="29">
        <f t="shared" si="14"/>
        <v>600000</v>
      </c>
      <c r="AT9" s="29">
        <f t="shared" si="14"/>
        <v>81269.61</v>
      </c>
    </row>
    <row r="10" spans="1:47" ht="18.75" x14ac:dyDescent="0.3">
      <c r="A10" s="4">
        <v>55</v>
      </c>
      <c r="B10" s="5" t="s">
        <v>9</v>
      </c>
      <c r="C10" s="6">
        <v>0</v>
      </c>
      <c r="D10" s="6">
        <v>0</v>
      </c>
      <c r="E10" s="25" t="str">
        <f t="shared" si="0"/>
        <v/>
      </c>
      <c r="F10" s="6">
        <v>0</v>
      </c>
      <c r="G10" s="6">
        <v>0</v>
      </c>
      <c r="H10" s="25" t="str">
        <f t="shared" si="1"/>
        <v/>
      </c>
      <c r="I10" s="6">
        <v>0</v>
      </c>
      <c r="J10" s="6">
        <v>0</v>
      </c>
      <c r="K10" s="25" t="str">
        <f t="shared" si="2"/>
        <v/>
      </c>
      <c r="L10" s="6">
        <v>0</v>
      </c>
      <c r="M10" s="6">
        <v>0</v>
      </c>
      <c r="N10" s="25" t="str">
        <f t="shared" si="3"/>
        <v/>
      </c>
      <c r="O10" s="6">
        <v>0</v>
      </c>
      <c r="P10" s="6">
        <v>0</v>
      </c>
      <c r="Q10" s="25" t="str">
        <f t="shared" si="4"/>
        <v/>
      </c>
      <c r="R10" s="6">
        <v>0</v>
      </c>
      <c r="S10" s="6">
        <v>0</v>
      </c>
      <c r="T10" s="25" t="str">
        <f t="shared" si="5"/>
        <v/>
      </c>
      <c r="U10" s="6">
        <v>0</v>
      </c>
      <c r="V10" s="6">
        <v>0</v>
      </c>
      <c r="W10" s="6" t="str">
        <f t="shared" si="6"/>
        <v/>
      </c>
      <c r="X10" s="6">
        <v>0</v>
      </c>
      <c r="Y10" s="6">
        <v>0</v>
      </c>
      <c r="Z10" s="25" t="str">
        <f t="shared" si="7"/>
        <v/>
      </c>
      <c r="AA10" s="6">
        <v>0</v>
      </c>
      <c r="AB10" s="6">
        <v>0</v>
      </c>
      <c r="AC10" s="25" t="str">
        <f t="shared" si="8"/>
        <v/>
      </c>
      <c r="AD10" s="6">
        <v>0</v>
      </c>
      <c r="AE10" s="6">
        <v>407.69</v>
      </c>
      <c r="AF10" s="25" t="str">
        <f t="shared" si="9"/>
        <v/>
      </c>
      <c r="AG10" s="6">
        <v>0</v>
      </c>
      <c r="AH10" s="6">
        <v>0</v>
      </c>
      <c r="AI10" s="25" t="str">
        <f t="shared" si="10"/>
        <v/>
      </c>
      <c r="AJ10" s="6">
        <v>0</v>
      </c>
      <c r="AK10" s="6">
        <v>0</v>
      </c>
      <c r="AL10" s="25" t="str">
        <f t="shared" si="11"/>
        <v/>
      </c>
      <c r="AM10" s="6">
        <v>0</v>
      </c>
      <c r="AN10" s="6">
        <v>0</v>
      </c>
      <c r="AO10" s="25" t="str">
        <f t="shared" si="12"/>
        <v/>
      </c>
      <c r="AP10" s="6">
        <v>0</v>
      </c>
      <c r="AQ10" s="6">
        <v>0</v>
      </c>
      <c r="AR10" s="25" t="str">
        <f t="shared" si="13"/>
        <v/>
      </c>
      <c r="AS10" s="29">
        <f t="shared" si="14"/>
        <v>0</v>
      </c>
      <c r="AT10" s="29">
        <f t="shared" si="14"/>
        <v>407.69</v>
      </c>
    </row>
    <row r="11" spans="1:47" x14ac:dyDescent="0.25">
      <c r="A11" s="7">
        <v>5590</v>
      </c>
      <c r="B11" s="8" t="s">
        <v>10</v>
      </c>
      <c r="C11" s="9">
        <v>0</v>
      </c>
      <c r="D11" s="9">
        <v>0</v>
      </c>
      <c r="E11" s="26" t="str">
        <f t="shared" si="0"/>
        <v/>
      </c>
      <c r="F11" s="9">
        <v>0</v>
      </c>
      <c r="G11" s="9">
        <v>0</v>
      </c>
      <c r="H11" s="26" t="str">
        <f t="shared" si="1"/>
        <v/>
      </c>
      <c r="I11" s="9">
        <v>0</v>
      </c>
      <c r="J11" s="9">
        <v>0</v>
      </c>
      <c r="K11" s="26" t="str">
        <f t="shared" si="2"/>
        <v/>
      </c>
      <c r="L11" s="9">
        <v>0</v>
      </c>
      <c r="M11" s="9">
        <v>0</v>
      </c>
      <c r="N11" s="26" t="str">
        <f t="shared" si="3"/>
        <v/>
      </c>
      <c r="O11" s="9">
        <v>0</v>
      </c>
      <c r="P11" s="9">
        <v>0</v>
      </c>
      <c r="Q11" s="26" t="str">
        <f t="shared" si="4"/>
        <v/>
      </c>
      <c r="R11" s="9">
        <v>0</v>
      </c>
      <c r="S11" s="9">
        <v>0</v>
      </c>
      <c r="T11" s="26" t="str">
        <f t="shared" si="5"/>
        <v/>
      </c>
      <c r="U11" s="9">
        <v>0</v>
      </c>
      <c r="V11" s="9">
        <v>0</v>
      </c>
      <c r="W11" s="9" t="str">
        <f t="shared" si="6"/>
        <v/>
      </c>
      <c r="X11" s="9">
        <v>0</v>
      </c>
      <c r="Y11" s="9">
        <v>0</v>
      </c>
      <c r="Z11" s="26" t="str">
        <f t="shared" si="7"/>
        <v/>
      </c>
      <c r="AA11" s="9">
        <v>0</v>
      </c>
      <c r="AB11" s="9">
        <v>0</v>
      </c>
      <c r="AC11" s="26" t="str">
        <f t="shared" si="8"/>
        <v/>
      </c>
      <c r="AD11" s="9">
        <v>0</v>
      </c>
      <c r="AE11" s="9">
        <v>407.69</v>
      </c>
      <c r="AF11" s="26" t="str">
        <f t="shared" si="9"/>
        <v/>
      </c>
      <c r="AG11" s="9">
        <v>0</v>
      </c>
      <c r="AH11" s="9">
        <v>0</v>
      </c>
      <c r="AI11" s="26" t="str">
        <f t="shared" si="10"/>
        <v/>
      </c>
      <c r="AJ11" s="9">
        <v>0</v>
      </c>
      <c r="AK11" s="9">
        <v>0</v>
      </c>
      <c r="AL11" s="26" t="str">
        <f t="shared" si="11"/>
        <v/>
      </c>
      <c r="AM11" s="9">
        <v>0</v>
      </c>
      <c r="AN11" s="9">
        <v>0</v>
      </c>
      <c r="AO11" s="26" t="str">
        <f t="shared" si="12"/>
        <v/>
      </c>
      <c r="AP11" s="9">
        <v>0</v>
      </c>
      <c r="AQ11" s="9">
        <v>0</v>
      </c>
      <c r="AR11" s="26" t="str">
        <f t="shared" si="13"/>
        <v/>
      </c>
      <c r="AS11" s="29">
        <f t="shared" si="14"/>
        <v>0</v>
      </c>
      <c r="AT11" s="29">
        <f t="shared" si="14"/>
        <v>407.69</v>
      </c>
    </row>
    <row r="12" spans="1:47" ht="18.75" x14ac:dyDescent="0.3">
      <c r="A12" s="4">
        <v>52</v>
      </c>
      <c r="B12" s="5" t="s">
        <v>11</v>
      </c>
      <c r="C12" s="6">
        <v>0</v>
      </c>
      <c r="D12" s="6">
        <v>0</v>
      </c>
      <c r="E12" s="25" t="str">
        <f t="shared" si="0"/>
        <v/>
      </c>
      <c r="F12" s="6">
        <v>0</v>
      </c>
      <c r="G12" s="6">
        <v>0</v>
      </c>
      <c r="H12" s="25" t="str">
        <f t="shared" si="1"/>
        <v/>
      </c>
      <c r="I12" s="6">
        <v>0</v>
      </c>
      <c r="J12" s="6">
        <v>0</v>
      </c>
      <c r="K12" s="25" t="str">
        <f t="shared" si="2"/>
        <v/>
      </c>
      <c r="L12" s="6">
        <v>0</v>
      </c>
      <c r="M12" s="6">
        <v>0</v>
      </c>
      <c r="N12" s="25" t="str">
        <f t="shared" si="3"/>
        <v/>
      </c>
      <c r="O12" s="6">
        <v>0</v>
      </c>
      <c r="P12" s="6">
        <v>0</v>
      </c>
      <c r="Q12" s="25" t="str">
        <f t="shared" si="4"/>
        <v/>
      </c>
      <c r="R12" s="6">
        <v>0</v>
      </c>
      <c r="S12" s="6">
        <v>0</v>
      </c>
      <c r="T12" s="25" t="str">
        <f t="shared" si="5"/>
        <v/>
      </c>
      <c r="U12" s="6">
        <v>0</v>
      </c>
      <c r="V12" s="6">
        <v>0</v>
      </c>
      <c r="W12" s="6" t="str">
        <f t="shared" si="6"/>
        <v/>
      </c>
      <c r="X12" s="6">
        <v>0</v>
      </c>
      <c r="Y12" s="6">
        <v>0</v>
      </c>
      <c r="Z12" s="25" t="str">
        <f t="shared" si="7"/>
        <v/>
      </c>
      <c r="AA12" s="6">
        <v>0</v>
      </c>
      <c r="AB12" s="6">
        <v>0</v>
      </c>
      <c r="AC12" s="25" t="str">
        <f t="shared" si="8"/>
        <v/>
      </c>
      <c r="AD12" s="6">
        <v>0</v>
      </c>
      <c r="AE12" s="6">
        <v>0</v>
      </c>
      <c r="AF12" s="25" t="str">
        <f t="shared" si="9"/>
        <v/>
      </c>
      <c r="AG12" s="6">
        <v>0</v>
      </c>
      <c r="AH12" s="6">
        <v>0</v>
      </c>
      <c r="AI12" s="25" t="str">
        <f t="shared" si="10"/>
        <v/>
      </c>
      <c r="AJ12" s="6">
        <v>0</v>
      </c>
      <c r="AK12" s="6">
        <v>0</v>
      </c>
      <c r="AL12" s="25" t="str">
        <f t="shared" si="11"/>
        <v/>
      </c>
      <c r="AM12" s="6">
        <v>0</v>
      </c>
      <c r="AN12" s="6">
        <v>0</v>
      </c>
      <c r="AO12" s="25" t="str">
        <f t="shared" si="12"/>
        <v/>
      </c>
      <c r="AP12" s="6">
        <v>0</v>
      </c>
      <c r="AQ12" s="6">
        <v>0</v>
      </c>
      <c r="AR12" s="25" t="str">
        <f t="shared" si="13"/>
        <v/>
      </c>
      <c r="AS12" s="29">
        <f t="shared" si="14"/>
        <v>0</v>
      </c>
      <c r="AT12" s="29">
        <f t="shared" si="14"/>
        <v>0</v>
      </c>
    </row>
    <row r="13" spans="1:47" x14ac:dyDescent="0.25">
      <c r="A13" s="7">
        <v>5204</v>
      </c>
      <c r="B13" s="8" t="s">
        <v>12</v>
      </c>
      <c r="C13" s="9">
        <v>0</v>
      </c>
      <c r="D13" s="9">
        <v>0</v>
      </c>
      <c r="E13" s="26" t="str">
        <f t="shared" si="0"/>
        <v/>
      </c>
      <c r="F13" s="9">
        <v>0</v>
      </c>
      <c r="G13" s="9">
        <v>0</v>
      </c>
      <c r="H13" s="26" t="str">
        <f t="shared" si="1"/>
        <v/>
      </c>
      <c r="I13" s="9">
        <v>0</v>
      </c>
      <c r="J13" s="9">
        <v>0</v>
      </c>
      <c r="K13" s="26" t="str">
        <f t="shared" si="2"/>
        <v/>
      </c>
      <c r="L13" s="9">
        <v>0</v>
      </c>
      <c r="M13" s="9">
        <v>0</v>
      </c>
      <c r="N13" s="26" t="str">
        <f t="shared" si="3"/>
        <v/>
      </c>
      <c r="O13" s="9">
        <v>0</v>
      </c>
      <c r="P13" s="9">
        <v>0</v>
      </c>
      <c r="Q13" s="26" t="str">
        <f t="shared" si="4"/>
        <v/>
      </c>
      <c r="R13" s="9">
        <v>0</v>
      </c>
      <c r="S13" s="9">
        <v>0</v>
      </c>
      <c r="T13" s="26" t="str">
        <f t="shared" si="5"/>
        <v/>
      </c>
      <c r="U13" s="9">
        <v>0</v>
      </c>
      <c r="V13" s="9">
        <v>0</v>
      </c>
      <c r="W13" s="9" t="str">
        <f t="shared" si="6"/>
        <v/>
      </c>
      <c r="X13" s="9">
        <v>0</v>
      </c>
      <c r="Y13" s="9">
        <v>0</v>
      </c>
      <c r="Z13" s="26" t="str">
        <f t="shared" si="7"/>
        <v/>
      </c>
      <c r="AA13" s="9">
        <v>0</v>
      </c>
      <c r="AB13" s="9">
        <v>0</v>
      </c>
      <c r="AC13" s="26" t="str">
        <f t="shared" si="8"/>
        <v/>
      </c>
      <c r="AD13" s="9">
        <v>0</v>
      </c>
      <c r="AE13" s="9">
        <v>0</v>
      </c>
      <c r="AF13" s="26" t="str">
        <f t="shared" si="9"/>
        <v/>
      </c>
      <c r="AG13" s="9">
        <v>0</v>
      </c>
      <c r="AH13" s="9">
        <v>0</v>
      </c>
      <c r="AI13" s="26" t="str">
        <f t="shared" si="10"/>
        <v/>
      </c>
      <c r="AJ13" s="9">
        <v>0</v>
      </c>
      <c r="AK13" s="9">
        <v>0</v>
      </c>
      <c r="AL13" s="26" t="str">
        <f t="shared" si="11"/>
        <v/>
      </c>
      <c r="AM13" s="9">
        <v>0</v>
      </c>
      <c r="AN13" s="9">
        <v>0</v>
      </c>
      <c r="AO13" s="26" t="str">
        <f t="shared" si="12"/>
        <v/>
      </c>
      <c r="AP13" s="9">
        <v>0</v>
      </c>
      <c r="AQ13" s="9">
        <v>0</v>
      </c>
      <c r="AR13" s="26" t="str">
        <f t="shared" si="13"/>
        <v/>
      </c>
      <c r="AS13" s="29">
        <f t="shared" si="14"/>
        <v>0</v>
      </c>
      <c r="AT13" s="29">
        <f t="shared" si="14"/>
        <v>0</v>
      </c>
    </row>
    <row r="14" spans="1:47" x14ac:dyDescent="0.25">
      <c r="A14" s="7">
        <v>5290</v>
      </c>
      <c r="B14" s="8" t="s">
        <v>13</v>
      </c>
      <c r="C14" s="9">
        <v>0</v>
      </c>
      <c r="D14" s="9">
        <v>0</v>
      </c>
      <c r="E14" s="26" t="str">
        <f t="shared" si="0"/>
        <v/>
      </c>
      <c r="F14" s="9">
        <v>0</v>
      </c>
      <c r="G14" s="9">
        <v>0</v>
      </c>
      <c r="H14" s="26" t="str">
        <f t="shared" si="1"/>
        <v/>
      </c>
      <c r="I14" s="9">
        <v>0</v>
      </c>
      <c r="J14" s="9">
        <v>0</v>
      </c>
      <c r="K14" s="26" t="str">
        <f t="shared" si="2"/>
        <v/>
      </c>
      <c r="L14" s="9">
        <v>0</v>
      </c>
      <c r="M14" s="9">
        <v>0</v>
      </c>
      <c r="N14" s="26" t="str">
        <f t="shared" si="3"/>
        <v/>
      </c>
      <c r="O14" s="9">
        <v>0</v>
      </c>
      <c r="P14" s="9">
        <v>0</v>
      </c>
      <c r="Q14" s="26" t="str">
        <f t="shared" si="4"/>
        <v/>
      </c>
      <c r="R14" s="9">
        <v>0</v>
      </c>
      <c r="S14" s="9">
        <v>0</v>
      </c>
      <c r="T14" s="26" t="str">
        <f t="shared" si="5"/>
        <v/>
      </c>
      <c r="U14" s="9">
        <v>0</v>
      </c>
      <c r="V14" s="9">
        <v>0</v>
      </c>
      <c r="W14" s="9" t="str">
        <f t="shared" si="6"/>
        <v/>
      </c>
      <c r="X14" s="9">
        <v>0</v>
      </c>
      <c r="Y14" s="9">
        <v>0</v>
      </c>
      <c r="Z14" s="26" t="str">
        <f t="shared" si="7"/>
        <v/>
      </c>
      <c r="AA14" s="9">
        <v>0</v>
      </c>
      <c r="AB14" s="9">
        <v>0</v>
      </c>
      <c r="AC14" s="26" t="str">
        <f t="shared" si="8"/>
        <v/>
      </c>
      <c r="AD14" s="9">
        <v>0</v>
      </c>
      <c r="AE14" s="9">
        <v>0</v>
      </c>
      <c r="AF14" s="26" t="str">
        <f t="shared" si="9"/>
        <v/>
      </c>
      <c r="AG14" s="9">
        <v>0</v>
      </c>
      <c r="AH14" s="9">
        <v>0</v>
      </c>
      <c r="AI14" s="26" t="str">
        <f t="shared" si="10"/>
        <v/>
      </c>
      <c r="AJ14" s="9">
        <v>0</v>
      </c>
      <c r="AK14" s="9">
        <v>0</v>
      </c>
      <c r="AL14" s="26" t="str">
        <f t="shared" si="11"/>
        <v/>
      </c>
      <c r="AM14" s="9">
        <v>0</v>
      </c>
      <c r="AN14" s="9">
        <v>0</v>
      </c>
      <c r="AO14" s="26" t="str">
        <f t="shared" si="12"/>
        <v/>
      </c>
      <c r="AP14" s="9">
        <v>0</v>
      </c>
      <c r="AQ14" s="9">
        <v>0</v>
      </c>
      <c r="AR14" s="26" t="str">
        <f t="shared" si="13"/>
        <v/>
      </c>
      <c r="AS14" s="29">
        <f t="shared" si="14"/>
        <v>0</v>
      </c>
      <c r="AT14" s="29">
        <f t="shared" si="14"/>
        <v>0</v>
      </c>
    </row>
    <row r="15" spans="1:47" ht="18.75" x14ac:dyDescent="0.3">
      <c r="A15" s="4">
        <v>53</v>
      </c>
      <c r="B15" s="5" t="s">
        <v>14</v>
      </c>
      <c r="C15" s="6">
        <v>0</v>
      </c>
      <c r="D15" s="6">
        <v>0</v>
      </c>
      <c r="E15" s="25" t="str">
        <f t="shared" si="0"/>
        <v/>
      </c>
      <c r="F15" s="6">
        <v>0</v>
      </c>
      <c r="G15" s="6">
        <v>0</v>
      </c>
      <c r="H15" s="25" t="str">
        <f t="shared" si="1"/>
        <v/>
      </c>
      <c r="I15" s="6">
        <v>0</v>
      </c>
      <c r="J15" s="6">
        <v>0</v>
      </c>
      <c r="K15" s="25" t="str">
        <f t="shared" si="2"/>
        <v/>
      </c>
      <c r="L15" s="6">
        <v>0</v>
      </c>
      <c r="M15" s="6">
        <v>0</v>
      </c>
      <c r="N15" s="25" t="str">
        <f t="shared" si="3"/>
        <v/>
      </c>
      <c r="O15" s="6">
        <v>0</v>
      </c>
      <c r="P15" s="6">
        <v>0</v>
      </c>
      <c r="Q15" s="25" t="str">
        <f t="shared" si="4"/>
        <v/>
      </c>
      <c r="R15" s="6">
        <v>0</v>
      </c>
      <c r="S15" s="6">
        <v>0</v>
      </c>
      <c r="T15" s="25" t="str">
        <f t="shared" si="5"/>
        <v/>
      </c>
      <c r="U15" s="6">
        <v>0</v>
      </c>
      <c r="V15" s="6">
        <v>0</v>
      </c>
      <c r="W15" s="6" t="str">
        <f t="shared" si="6"/>
        <v/>
      </c>
      <c r="X15" s="6">
        <v>0</v>
      </c>
      <c r="Y15" s="6">
        <v>0</v>
      </c>
      <c r="Z15" s="25" t="str">
        <f t="shared" si="7"/>
        <v/>
      </c>
      <c r="AA15" s="6">
        <v>0</v>
      </c>
      <c r="AB15" s="6">
        <v>0</v>
      </c>
      <c r="AC15" s="25" t="str">
        <f t="shared" si="8"/>
        <v/>
      </c>
      <c r="AD15" s="6">
        <v>0</v>
      </c>
      <c r="AE15" s="6">
        <v>0</v>
      </c>
      <c r="AF15" s="25" t="str">
        <f t="shared" si="9"/>
        <v/>
      </c>
      <c r="AG15" s="6">
        <v>0</v>
      </c>
      <c r="AH15" s="6">
        <v>0</v>
      </c>
      <c r="AI15" s="25" t="str">
        <f t="shared" si="10"/>
        <v/>
      </c>
      <c r="AJ15" s="6">
        <v>0</v>
      </c>
      <c r="AK15" s="6">
        <v>0</v>
      </c>
      <c r="AL15" s="25" t="str">
        <f t="shared" si="11"/>
        <v/>
      </c>
      <c r="AM15" s="6">
        <v>0</v>
      </c>
      <c r="AN15" s="6">
        <v>0</v>
      </c>
      <c r="AO15" s="25" t="str">
        <f t="shared" si="12"/>
        <v/>
      </c>
      <c r="AP15" s="6">
        <v>0</v>
      </c>
      <c r="AQ15" s="6">
        <v>0</v>
      </c>
      <c r="AR15" s="25" t="str">
        <f t="shared" si="13"/>
        <v/>
      </c>
      <c r="AS15" s="29">
        <f t="shared" si="14"/>
        <v>0</v>
      </c>
      <c r="AT15" s="29">
        <f t="shared" si="14"/>
        <v>0</v>
      </c>
    </row>
    <row r="16" spans="1:47" x14ac:dyDescent="0.25">
      <c r="A16" s="7">
        <v>5304</v>
      </c>
      <c r="B16" s="8" t="s">
        <v>15</v>
      </c>
      <c r="C16" s="9">
        <v>0</v>
      </c>
      <c r="D16" s="9">
        <v>0</v>
      </c>
      <c r="E16" s="26" t="str">
        <f t="shared" si="0"/>
        <v/>
      </c>
      <c r="F16" s="9">
        <v>0</v>
      </c>
      <c r="G16" s="9">
        <v>0</v>
      </c>
      <c r="H16" s="26" t="str">
        <f t="shared" si="1"/>
        <v/>
      </c>
      <c r="I16" s="9">
        <v>0</v>
      </c>
      <c r="J16" s="9">
        <v>0</v>
      </c>
      <c r="K16" s="26" t="str">
        <f t="shared" si="2"/>
        <v/>
      </c>
      <c r="L16" s="9">
        <v>0</v>
      </c>
      <c r="M16" s="9">
        <v>0</v>
      </c>
      <c r="N16" s="26" t="str">
        <f t="shared" si="3"/>
        <v/>
      </c>
      <c r="O16" s="9">
        <v>0</v>
      </c>
      <c r="P16" s="9">
        <v>0</v>
      </c>
      <c r="Q16" s="26" t="str">
        <f t="shared" si="4"/>
        <v/>
      </c>
      <c r="R16" s="9">
        <v>0</v>
      </c>
      <c r="S16" s="9">
        <v>0</v>
      </c>
      <c r="T16" s="26" t="str">
        <f t="shared" si="5"/>
        <v/>
      </c>
      <c r="U16" s="9">
        <v>0</v>
      </c>
      <c r="V16" s="9">
        <v>0</v>
      </c>
      <c r="W16" s="9" t="str">
        <f t="shared" si="6"/>
        <v/>
      </c>
      <c r="X16" s="9">
        <v>0</v>
      </c>
      <c r="Y16" s="9">
        <v>0</v>
      </c>
      <c r="Z16" s="26" t="str">
        <f t="shared" si="7"/>
        <v/>
      </c>
      <c r="AA16" s="9">
        <v>0</v>
      </c>
      <c r="AB16" s="9">
        <v>0</v>
      </c>
      <c r="AC16" s="26" t="str">
        <f t="shared" si="8"/>
        <v/>
      </c>
      <c r="AD16" s="9">
        <v>0</v>
      </c>
      <c r="AE16" s="9">
        <v>0</v>
      </c>
      <c r="AF16" s="26" t="str">
        <f t="shared" si="9"/>
        <v/>
      </c>
      <c r="AG16" s="9">
        <v>0</v>
      </c>
      <c r="AH16" s="9">
        <v>0</v>
      </c>
      <c r="AI16" s="26" t="str">
        <f t="shared" si="10"/>
        <v/>
      </c>
      <c r="AJ16" s="9">
        <v>0</v>
      </c>
      <c r="AK16" s="9">
        <v>0</v>
      </c>
      <c r="AL16" s="26" t="str">
        <f t="shared" si="11"/>
        <v/>
      </c>
      <c r="AM16" s="9">
        <v>0</v>
      </c>
      <c r="AN16" s="9">
        <v>0</v>
      </c>
      <c r="AO16" s="26" t="str">
        <f t="shared" si="12"/>
        <v/>
      </c>
      <c r="AP16" s="9">
        <v>0</v>
      </c>
      <c r="AQ16" s="9">
        <v>0</v>
      </c>
      <c r="AR16" s="26" t="str">
        <f t="shared" si="13"/>
        <v/>
      </c>
      <c r="AS16" s="29">
        <f t="shared" si="14"/>
        <v>0</v>
      </c>
      <c r="AT16" s="29">
        <f t="shared" si="14"/>
        <v>0</v>
      </c>
    </row>
    <row r="17" spans="1:47" ht="18.75" x14ac:dyDescent="0.3">
      <c r="A17" s="4">
        <v>54</v>
      </c>
      <c r="B17" s="5" t="s">
        <v>16</v>
      </c>
      <c r="C17" s="6">
        <v>0</v>
      </c>
      <c r="D17" s="6">
        <v>0</v>
      </c>
      <c r="E17" s="25" t="str">
        <f t="shared" si="0"/>
        <v/>
      </c>
      <c r="F17" s="6">
        <v>0</v>
      </c>
      <c r="G17" s="6">
        <v>0</v>
      </c>
      <c r="H17" s="25" t="str">
        <f t="shared" si="1"/>
        <v/>
      </c>
      <c r="I17" s="6">
        <v>0</v>
      </c>
      <c r="J17" s="6">
        <v>0</v>
      </c>
      <c r="K17" s="25" t="str">
        <f t="shared" si="2"/>
        <v/>
      </c>
      <c r="L17" s="6">
        <v>0</v>
      </c>
      <c r="M17" s="6">
        <v>0</v>
      </c>
      <c r="N17" s="25" t="str">
        <f t="shared" si="3"/>
        <v/>
      </c>
      <c r="O17" s="6">
        <v>0</v>
      </c>
      <c r="P17" s="6">
        <v>0</v>
      </c>
      <c r="Q17" s="25" t="str">
        <f t="shared" si="4"/>
        <v/>
      </c>
      <c r="R17" s="6">
        <v>0</v>
      </c>
      <c r="S17" s="6">
        <v>0</v>
      </c>
      <c r="T17" s="25" t="str">
        <f t="shared" si="5"/>
        <v/>
      </c>
      <c r="U17" s="6">
        <v>0</v>
      </c>
      <c r="V17" s="6">
        <v>0</v>
      </c>
      <c r="W17" s="6" t="str">
        <f t="shared" si="6"/>
        <v/>
      </c>
      <c r="X17" s="6">
        <v>0</v>
      </c>
      <c r="Y17" s="6">
        <v>0</v>
      </c>
      <c r="Z17" s="25" t="str">
        <f t="shared" si="7"/>
        <v/>
      </c>
      <c r="AA17" s="6">
        <v>0</v>
      </c>
      <c r="AB17" s="6">
        <v>0</v>
      </c>
      <c r="AC17" s="25" t="str">
        <f t="shared" si="8"/>
        <v/>
      </c>
      <c r="AD17" s="6">
        <v>156000</v>
      </c>
      <c r="AE17" s="6">
        <v>133428.31999999995</v>
      </c>
      <c r="AF17" s="25">
        <f t="shared" si="9"/>
        <v>0.85530974358974321</v>
      </c>
      <c r="AG17" s="6">
        <v>0</v>
      </c>
      <c r="AH17" s="6">
        <v>0</v>
      </c>
      <c r="AI17" s="25" t="str">
        <f t="shared" si="10"/>
        <v/>
      </c>
      <c r="AJ17" s="6">
        <v>0</v>
      </c>
      <c r="AK17" s="6">
        <v>0</v>
      </c>
      <c r="AL17" s="25" t="str">
        <f t="shared" si="11"/>
        <v/>
      </c>
      <c r="AM17" s="6">
        <v>0</v>
      </c>
      <c r="AN17" s="6">
        <v>0</v>
      </c>
      <c r="AO17" s="25" t="str">
        <f t="shared" si="12"/>
        <v/>
      </c>
      <c r="AP17" s="6">
        <v>0</v>
      </c>
      <c r="AQ17" s="6">
        <v>0</v>
      </c>
      <c r="AR17" s="25" t="str">
        <f t="shared" si="13"/>
        <v/>
      </c>
      <c r="AS17" s="29">
        <f t="shared" si="14"/>
        <v>156000</v>
      </c>
      <c r="AT17" s="29">
        <f t="shared" si="14"/>
        <v>133428.31999999995</v>
      </c>
    </row>
    <row r="18" spans="1:47" x14ac:dyDescent="0.25">
      <c r="A18" s="7">
        <v>5404</v>
      </c>
      <c r="B18" s="8" t="s">
        <v>17</v>
      </c>
      <c r="C18" s="9">
        <v>0</v>
      </c>
      <c r="D18" s="9">
        <v>0</v>
      </c>
      <c r="E18" s="26" t="str">
        <f t="shared" si="0"/>
        <v/>
      </c>
      <c r="F18" s="9">
        <v>0</v>
      </c>
      <c r="G18" s="9">
        <v>0</v>
      </c>
      <c r="H18" s="26" t="str">
        <f t="shared" si="1"/>
        <v/>
      </c>
      <c r="I18" s="9">
        <v>0</v>
      </c>
      <c r="J18" s="9">
        <v>0</v>
      </c>
      <c r="K18" s="26" t="str">
        <f t="shared" si="2"/>
        <v/>
      </c>
      <c r="L18" s="9">
        <v>0</v>
      </c>
      <c r="M18" s="9">
        <v>0</v>
      </c>
      <c r="N18" s="26" t="str">
        <f t="shared" si="3"/>
        <v/>
      </c>
      <c r="O18" s="9">
        <v>0</v>
      </c>
      <c r="P18" s="9">
        <v>0</v>
      </c>
      <c r="Q18" s="26" t="str">
        <f t="shared" si="4"/>
        <v/>
      </c>
      <c r="R18" s="9">
        <v>0</v>
      </c>
      <c r="S18" s="9">
        <v>0</v>
      </c>
      <c r="T18" s="26" t="str">
        <f t="shared" si="5"/>
        <v/>
      </c>
      <c r="U18" s="9">
        <v>0</v>
      </c>
      <c r="V18" s="9">
        <v>0</v>
      </c>
      <c r="W18" s="9" t="str">
        <f t="shared" si="6"/>
        <v/>
      </c>
      <c r="X18" s="9">
        <v>0</v>
      </c>
      <c r="Y18" s="9">
        <v>0</v>
      </c>
      <c r="Z18" s="26" t="str">
        <f t="shared" si="7"/>
        <v/>
      </c>
      <c r="AA18" s="9">
        <v>0</v>
      </c>
      <c r="AB18" s="9">
        <v>0</v>
      </c>
      <c r="AC18" s="26" t="str">
        <f t="shared" si="8"/>
        <v/>
      </c>
      <c r="AD18" s="9">
        <v>0</v>
      </c>
      <c r="AE18" s="9">
        <v>0</v>
      </c>
      <c r="AF18" s="26" t="str">
        <f t="shared" si="9"/>
        <v/>
      </c>
      <c r="AG18" s="9">
        <v>0</v>
      </c>
      <c r="AH18" s="9">
        <v>0</v>
      </c>
      <c r="AI18" s="26" t="str">
        <f t="shared" si="10"/>
        <v/>
      </c>
      <c r="AJ18" s="9">
        <v>0</v>
      </c>
      <c r="AK18" s="9">
        <v>0</v>
      </c>
      <c r="AL18" s="26" t="str">
        <f t="shared" si="11"/>
        <v/>
      </c>
      <c r="AM18" s="9">
        <v>0</v>
      </c>
      <c r="AN18" s="9">
        <v>0</v>
      </c>
      <c r="AO18" s="26" t="str">
        <f t="shared" si="12"/>
        <v/>
      </c>
      <c r="AP18" s="9">
        <v>0</v>
      </c>
      <c r="AQ18" s="9">
        <v>0</v>
      </c>
      <c r="AR18" s="26" t="str">
        <f t="shared" si="13"/>
        <v/>
      </c>
      <c r="AS18" s="29">
        <f t="shared" si="14"/>
        <v>0</v>
      </c>
      <c r="AT18" s="29">
        <f t="shared" si="14"/>
        <v>0</v>
      </c>
    </row>
    <row r="19" spans="1:47" x14ac:dyDescent="0.25">
      <c r="A19" s="7">
        <v>5405</v>
      </c>
      <c r="B19" s="8" t="s">
        <v>18</v>
      </c>
      <c r="C19" s="9">
        <v>0</v>
      </c>
      <c r="D19" s="9">
        <v>0</v>
      </c>
      <c r="E19" s="26" t="str">
        <f t="shared" si="0"/>
        <v/>
      </c>
      <c r="F19" s="9">
        <v>0</v>
      </c>
      <c r="G19" s="9">
        <v>0</v>
      </c>
      <c r="H19" s="26" t="str">
        <f t="shared" si="1"/>
        <v/>
      </c>
      <c r="I19" s="9">
        <v>0</v>
      </c>
      <c r="J19" s="9">
        <v>0</v>
      </c>
      <c r="K19" s="26" t="str">
        <f t="shared" si="2"/>
        <v/>
      </c>
      <c r="L19" s="9">
        <v>0</v>
      </c>
      <c r="M19" s="9">
        <v>0</v>
      </c>
      <c r="N19" s="26" t="str">
        <f t="shared" si="3"/>
        <v/>
      </c>
      <c r="O19" s="9">
        <v>0</v>
      </c>
      <c r="P19" s="9">
        <v>0</v>
      </c>
      <c r="Q19" s="26" t="str">
        <f t="shared" si="4"/>
        <v/>
      </c>
      <c r="R19" s="9">
        <v>0</v>
      </c>
      <c r="S19" s="9">
        <v>0</v>
      </c>
      <c r="T19" s="26" t="str">
        <f t="shared" si="5"/>
        <v/>
      </c>
      <c r="U19" s="9">
        <v>0</v>
      </c>
      <c r="V19" s="9">
        <v>0</v>
      </c>
      <c r="W19" s="9" t="str">
        <f t="shared" si="6"/>
        <v/>
      </c>
      <c r="X19" s="9">
        <v>0</v>
      </c>
      <c r="Y19" s="9">
        <v>0</v>
      </c>
      <c r="Z19" s="26" t="str">
        <f t="shared" si="7"/>
        <v/>
      </c>
      <c r="AA19" s="9">
        <v>0</v>
      </c>
      <c r="AB19" s="9">
        <v>0</v>
      </c>
      <c r="AC19" s="26" t="str">
        <f t="shared" si="8"/>
        <v/>
      </c>
      <c r="AD19" s="9">
        <v>156000</v>
      </c>
      <c r="AE19" s="9">
        <v>133428.31999999995</v>
      </c>
      <c r="AF19" s="26">
        <f t="shared" si="9"/>
        <v>0.85530974358974321</v>
      </c>
      <c r="AG19" s="9">
        <v>0</v>
      </c>
      <c r="AH19" s="9">
        <v>0</v>
      </c>
      <c r="AI19" s="26" t="str">
        <f t="shared" si="10"/>
        <v/>
      </c>
      <c r="AJ19" s="9">
        <v>0</v>
      </c>
      <c r="AK19" s="9">
        <v>0</v>
      </c>
      <c r="AL19" s="26" t="str">
        <f t="shared" si="11"/>
        <v/>
      </c>
      <c r="AM19" s="9">
        <v>0</v>
      </c>
      <c r="AN19" s="9">
        <v>0</v>
      </c>
      <c r="AO19" s="26" t="str">
        <f t="shared" si="12"/>
        <v/>
      </c>
      <c r="AP19" s="9">
        <v>0</v>
      </c>
      <c r="AQ19" s="9">
        <v>0</v>
      </c>
      <c r="AR19" s="26" t="str">
        <f t="shared" si="13"/>
        <v/>
      </c>
      <c r="AS19" s="29">
        <f t="shared" si="14"/>
        <v>156000</v>
      </c>
      <c r="AT19" s="29">
        <f t="shared" si="14"/>
        <v>133428.31999999995</v>
      </c>
    </row>
    <row r="20" spans="1:47" ht="18.75" x14ac:dyDescent="0.3">
      <c r="A20" s="4">
        <v>56</v>
      </c>
      <c r="B20" s="5" t="s">
        <v>19</v>
      </c>
      <c r="C20" s="10">
        <v>0</v>
      </c>
      <c r="D20" s="6">
        <v>0</v>
      </c>
      <c r="E20" s="25" t="str">
        <f t="shared" si="0"/>
        <v/>
      </c>
      <c r="F20" s="10">
        <v>0</v>
      </c>
      <c r="G20" s="6">
        <v>0</v>
      </c>
      <c r="H20" s="25" t="str">
        <f t="shared" si="1"/>
        <v/>
      </c>
      <c r="I20" s="10">
        <v>0</v>
      </c>
      <c r="J20" s="6">
        <v>0</v>
      </c>
      <c r="K20" s="25" t="str">
        <f t="shared" si="2"/>
        <v/>
      </c>
      <c r="L20" s="10">
        <v>0</v>
      </c>
      <c r="M20" s="6">
        <v>0</v>
      </c>
      <c r="N20" s="25" t="str">
        <f t="shared" si="3"/>
        <v/>
      </c>
      <c r="O20" s="10">
        <v>0</v>
      </c>
      <c r="P20" s="6">
        <v>0</v>
      </c>
      <c r="Q20" s="25" t="str">
        <f t="shared" si="4"/>
        <v/>
      </c>
      <c r="R20" s="10">
        <v>0</v>
      </c>
      <c r="S20" s="6">
        <v>4252.5200000000004</v>
      </c>
      <c r="T20" s="25" t="str">
        <f t="shared" si="5"/>
        <v/>
      </c>
      <c r="U20" s="10">
        <v>0</v>
      </c>
      <c r="V20" s="6">
        <v>0</v>
      </c>
      <c r="W20" s="6" t="str">
        <f t="shared" si="6"/>
        <v/>
      </c>
      <c r="X20" s="10">
        <v>0</v>
      </c>
      <c r="Y20" s="6">
        <v>0</v>
      </c>
      <c r="Z20" s="25" t="str">
        <f t="shared" si="7"/>
        <v/>
      </c>
      <c r="AA20" s="10">
        <v>0</v>
      </c>
      <c r="AB20" s="6">
        <v>0</v>
      </c>
      <c r="AC20" s="25" t="str">
        <f t="shared" si="8"/>
        <v/>
      </c>
      <c r="AD20" s="10">
        <v>120000</v>
      </c>
      <c r="AE20" s="6">
        <v>150440.29999999999</v>
      </c>
      <c r="AF20" s="25">
        <f t="shared" si="9"/>
        <v>1.2536691666666666</v>
      </c>
      <c r="AG20" s="10">
        <v>0</v>
      </c>
      <c r="AH20" s="6">
        <v>419.4</v>
      </c>
      <c r="AI20" s="25" t="str">
        <f t="shared" si="10"/>
        <v/>
      </c>
      <c r="AJ20" s="10">
        <v>0</v>
      </c>
      <c r="AK20" s="6">
        <v>0</v>
      </c>
      <c r="AL20" s="25" t="str">
        <f t="shared" si="11"/>
        <v/>
      </c>
      <c r="AM20" s="10">
        <v>0</v>
      </c>
      <c r="AN20" s="6">
        <v>4800.01</v>
      </c>
      <c r="AO20" s="25" t="str">
        <f t="shared" si="12"/>
        <v/>
      </c>
      <c r="AP20" s="10">
        <v>0</v>
      </c>
      <c r="AQ20" s="6">
        <v>0</v>
      </c>
      <c r="AR20" s="25" t="str">
        <f t="shared" si="13"/>
        <v/>
      </c>
      <c r="AS20" s="29">
        <f t="shared" si="14"/>
        <v>120000</v>
      </c>
      <c r="AT20" s="29">
        <f t="shared" si="14"/>
        <v>159912.22999999998</v>
      </c>
    </row>
    <row r="21" spans="1:47" x14ac:dyDescent="0.25">
      <c r="A21" s="7">
        <v>5601</v>
      </c>
      <c r="B21" s="8" t="s">
        <v>20</v>
      </c>
      <c r="C21" s="9">
        <v>0</v>
      </c>
      <c r="D21" s="9">
        <v>0</v>
      </c>
      <c r="E21" s="26" t="str">
        <f t="shared" si="0"/>
        <v/>
      </c>
      <c r="F21" s="9">
        <v>0</v>
      </c>
      <c r="G21" s="9">
        <v>0</v>
      </c>
      <c r="H21" s="26" t="str">
        <f t="shared" si="1"/>
        <v/>
      </c>
      <c r="I21" s="9">
        <v>0</v>
      </c>
      <c r="J21" s="9">
        <v>0</v>
      </c>
      <c r="K21" s="26" t="str">
        <f t="shared" si="2"/>
        <v/>
      </c>
      <c r="L21" s="9">
        <v>0</v>
      </c>
      <c r="M21" s="9">
        <v>0</v>
      </c>
      <c r="N21" s="26" t="str">
        <f t="shared" si="3"/>
        <v/>
      </c>
      <c r="O21" s="9">
        <v>0</v>
      </c>
      <c r="P21" s="9">
        <v>0</v>
      </c>
      <c r="Q21" s="26" t="str">
        <f t="shared" si="4"/>
        <v/>
      </c>
      <c r="R21" s="9">
        <v>0</v>
      </c>
      <c r="S21" s="9">
        <v>0</v>
      </c>
      <c r="T21" s="26" t="str">
        <f t="shared" si="5"/>
        <v/>
      </c>
      <c r="U21" s="9">
        <v>0</v>
      </c>
      <c r="V21" s="9">
        <v>0</v>
      </c>
      <c r="W21" s="9" t="str">
        <f t="shared" si="6"/>
        <v/>
      </c>
      <c r="X21" s="9">
        <v>0</v>
      </c>
      <c r="Y21" s="9">
        <v>0</v>
      </c>
      <c r="Z21" s="26" t="str">
        <f t="shared" si="7"/>
        <v/>
      </c>
      <c r="AA21" s="9">
        <v>0</v>
      </c>
      <c r="AB21" s="9">
        <v>0</v>
      </c>
      <c r="AC21" s="26" t="str">
        <f t="shared" si="8"/>
        <v/>
      </c>
      <c r="AD21" s="9">
        <v>0</v>
      </c>
      <c r="AE21" s="9">
        <v>0</v>
      </c>
      <c r="AF21" s="26" t="str">
        <f t="shared" si="9"/>
        <v/>
      </c>
      <c r="AG21" s="9">
        <v>0</v>
      </c>
      <c r="AH21" s="9">
        <v>0</v>
      </c>
      <c r="AI21" s="26" t="str">
        <f t="shared" si="10"/>
        <v/>
      </c>
      <c r="AJ21" s="9">
        <v>0</v>
      </c>
      <c r="AK21" s="9">
        <v>0</v>
      </c>
      <c r="AL21" s="26" t="str">
        <f t="shared" si="11"/>
        <v/>
      </c>
      <c r="AM21" s="9">
        <v>0</v>
      </c>
      <c r="AN21" s="9">
        <v>0</v>
      </c>
      <c r="AO21" s="26" t="str">
        <f t="shared" si="12"/>
        <v/>
      </c>
      <c r="AP21" s="9">
        <v>0</v>
      </c>
      <c r="AQ21" s="9">
        <v>0</v>
      </c>
      <c r="AR21" s="26" t="str">
        <f t="shared" si="13"/>
        <v/>
      </c>
      <c r="AS21" s="29">
        <f t="shared" si="14"/>
        <v>0</v>
      </c>
      <c r="AT21" s="29">
        <f t="shared" si="14"/>
        <v>0</v>
      </c>
    </row>
    <row r="22" spans="1:47" x14ac:dyDescent="0.25">
      <c r="A22" s="7">
        <v>5604</v>
      </c>
      <c r="B22" s="8" t="s">
        <v>21</v>
      </c>
      <c r="C22" s="9">
        <v>0</v>
      </c>
      <c r="D22" s="9">
        <v>0</v>
      </c>
      <c r="E22" s="26" t="str">
        <f t="shared" si="0"/>
        <v/>
      </c>
      <c r="F22" s="9">
        <v>0</v>
      </c>
      <c r="G22" s="9">
        <v>0</v>
      </c>
      <c r="H22" s="26" t="str">
        <f t="shared" si="1"/>
        <v/>
      </c>
      <c r="I22" s="9">
        <v>0</v>
      </c>
      <c r="J22" s="9">
        <v>0</v>
      </c>
      <c r="K22" s="26" t="str">
        <f t="shared" si="2"/>
        <v/>
      </c>
      <c r="L22" s="9">
        <v>0</v>
      </c>
      <c r="M22" s="9">
        <v>0</v>
      </c>
      <c r="N22" s="26" t="str">
        <f t="shared" si="3"/>
        <v/>
      </c>
      <c r="O22" s="9">
        <v>0</v>
      </c>
      <c r="P22" s="9">
        <v>0</v>
      </c>
      <c r="Q22" s="26" t="str">
        <f t="shared" si="4"/>
        <v/>
      </c>
      <c r="R22" s="9">
        <v>0</v>
      </c>
      <c r="S22" s="9">
        <v>3149.14</v>
      </c>
      <c r="T22" s="26" t="str">
        <f t="shared" si="5"/>
        <v/>
      </c>
      <c r="U22" s="9">
        <v>0</v>
      </c>
      <c r="V22" s="9">
        <v>0</v>
      </c>
      <c r="W22" s="9" t="str">
        <f t="shared" si="6"/>
        <v/>
      </c>
      <c r="X22" s="9">
        <v>0</v>
      </c>
      <c r="Y22" s="9">
        <v>0</v>
      </c>
      <c r="Z22" s="26" t="str">
        <f t="shared" si="7"/>
        <v/>
      </c>
      <c r="AA22" s="9">
        <v>0</v>
      </c>
      <c r="AB22" s="9">
        <v>0</v>
      </c>
      <c r="AC22" s="26" t="str">
        <f t="shared" si="8"/>
        <v/>
      </c>
      <c r="AD22" s="9">
        <v>0</v>
      </c>
      <c r="AE22" s="9">
        <v>148645.12</v>
      </c>
      <c r="AF22" s="26" t="str">
        <f t="shared" si="9"/>
        <v/>
      </c>
      <c r="AG22" s="9">
        <v>0</v>
      </c>
      <c r="AH22" s="9">
        <v>0</v>
      </c>
      <c r="AI22" s="26" t="str">
        <f t="shared" si="10"/>
        <v/>
      </c>
      <c r="AJ22" s="9">
        <v>0</v>
      </c>
      <c r="AK22" s="9">
        <v>0</v>
      </c>
      <c r="AL22" s="26" t="str">
        <f t="shared" si="11"/>
        <v/>
      </c>
      <c r="AM22" s="9">
        <v>0</v>
      </c>
      <c r="AN22" s="9">
        <v>4800.01</v>
      </c>
      <c r="AO22" s="26" t="str">
        <f t="shared" si="12"/>
        <v/>
      </c>
      <c r="AP22" s="9">
        <v>0</v>
      </c>
      <c r="AQ22" s="9">
        <v>0</v>
      </c>
      <c r="AR22" s="26" t="str">
        <f t="shared" si="13"/>
        <v/>
      </c>
      <c r="AS22" s="29">
        <f t="shared" si="14"/>
        <v>0</v>
      </c>
      <c r="AT22" s="29">
        <f t="shared" si="14"/>
        <v>156594.27000000002</v>
      </c>
    </row>
    <row r="23" spans="1:47" ht="15.75" thickBot="1" x14ac:dyDescent="0.3">
      <c r="A23" s="7">
        <v>5690</v>
      </c>
      <c r="B23" s="8" t="s">
        <v>10</v>
      </c>
      <c r="C23" s="9">
        <v>0</v>
      </c>
      <c r="D23" s="9">
        <v>0</v>
      </c>
      <c r="E23" s="26" t="str">
        <f t="shared" si="0"/>
        <v/>
      </c>
      <c r="F23" s="9">
        <v>0</v>
      </c>
      <c r="G23" s="9">
        <v>0</v>
      </c>
      <c r="H23" s="26" t="str">
        <f t="shared" si="1"/>
        <v/>
      </c>
      <c r="I23" s="9">
        <v>0</v>
      </c>
      <c r="J23" s="9">
        <v>0</v>
      </c>
      <c r="K23" s="26" t="str">
        <f t="shared" si="2"/>
        <v/>
      </c>
      <c r="L23" s="9">
        <v>0</v>
      </c>
      <c r="M23" s="9">
        <v>0</v>
      </c>
      <c r="N23" s="26" t="str">
        <f t="shared" si="3"/>
        <v/>
      </c>
      <c r="O23" s="9">
        <v>0</v>
      </c>
      <c r="P23" s="9">
        <v>0</v>
      </c>
      <c r="Q23" s="26" t="str">
        <f t="shared" si="4"/>
        <v/>
      </c>
      <c r="R23" s="9">
        <v>0</v>
      </c>
      <c r="S23" s="9">
        <v>1103.3800000000001</v>
      </c>
      <c r="T23" s="26" t="str">
        <f t="shared" si="5"/>
        <v/>
      </c>
      <c r="U23" s="9">
        <v>0</v>
      </c>
      <c r="V23" s="9">
        <v>0</v>
      </c>
      <c r="W23" s="9" t="str">
        <f t="shared" si="6"/>
        <v/>
      </c>
      <c r="X23" s="9">
        <v>0</v>
      </c>
      <c r="Y23" s="9">
        <v>0</v>
      </c>
      <c r="Z23" s="26" t="str">
        <f t="shared" si="7"/>
        <v/>
      </c>
      <c r="AA23" s="9">
        <v>0</v>
      </c>
      <c r="AB23" s="9">
        <v>0</v>
      </c>
      <c r="AC23" s="26" t="str">
        <f t="shared" si="8"/>
        <v/>
      </c>
      <c r="AD23" s="9">
        <v>0</v>
      </c>
      <c r="AE23" s="9">
        <v>1795.18</v>
      </c>
      <c r="AF23" s="26" t="str">
        <f t="shared" si="9"/>
        <v/>
      </c>
      <c r="AG23" s="9">
        <v>0</v>
      </c>
      <c r="AH23" s="9">
        <v>419.4</v>
      </c>
      <c r="AI23" s="26" t="str">
        <f t="shared" si="10"/>
        <v/>
      </c>
      <c r="AJ23" s="9">
        <v>0</v>
      </c>
      <c r="AK23" s="9">
        <v>0</v>
      </c>
      <c r="AL23" s="26" t="str">
        <f t="shared" si="11"/>
        <v/>
      </c>
      <c r="AM23" s="9">
        <v>0</v>
      </c>
      <c r="AN23" s="9">
        <v>0</v>
      </c>
      <c r="AO23" s="26" t="str">
        <f t="shared" si="12"/>
        <v/>
      </c>
      <c r="AP23" s="9">
        <v>0</v>
      </c>
      <c r="AQ23" s="9">
        <v>0</v>
      </c>
      <c r="AR23" s="26" t="str">
        <f t="shared" si="13"/>
        <v/>
      </c>
      <c r="AS23" s="29">
        <f t="shared" si="14"/>
        <v>0</v>
      </c>
      <c r="AT23" s="29">
        <f t="shared" si="14"/>
        <v>3317.9600000000005</v>
      </c>
    </row>
    <row r="24" spans="1:47" ht="24" thickBot="1" x14ac:dyDescent="0.4">
      <c r="A24" s="11">
        <v>4</v>
      </c>
      <c r="B24" s="12" t="s">
        <v>22</v>
      </c>
      <c r="C24" s="13">
        <v>202221.58967543859</v>
      </c>
      <c r="D24" s="13">
        <v>28373.762515312796</v>
      </c>
      <c r="E24" s="27">
        <f t="shared" si="0"/>
        <v>0.14031025352363261</v>
      </c>
      <c r="F24" s="13">
        <v>201986.37517543862</v>
      </c>
      <c r="G24" s="13">
        <v>61627.068624369742</v>
      </c>
      <c r="H24" s="27">
        <f t="shared" si="1"/>
        <v>0.30510507736396836</v>
      </c>
      <c r="I24" s="13">
        <v>190956.74784210525</v>
      </c>
      <c r="J24" s="13">
        <v>78927.691433800152</v>
      </c>
      <c r="K24" s="27">
        <f t="shared" si="2"/>
        <v>0.41332758504592049</v>
      </c>
      <c r="L24" s="13">
        <v>376296.15017543855</v>
      </c>
      <c r="M24" s="13">
        <v>63612.707251820721</v>
      </c>
      <c r="N24" s="27">
        <f t="shared" si="3"/>
        <v>0.16904958294726882</v>
      </c>
      <c r="O24" s="13">
        <v>912499.48557543859</v>
      </c>
      <c r="P24" s="13">
        <v>383704.09142558364</v>
      </c>
      <c r="Q24" s="27">
        <f t="shared" si="4"/>
        <v>0.42049787149590878</v>
      </c>
      <c r="R24" s="13">
        <v>2778756.9340979834</v>
      </c>
      <c r="S24" s="13">
        <v>1384362.8208394025</v>
      </c>
      <c r="T24" s="27">
        <f t="shared" si="5"/>
        <v>0.49819500361904906</v>
      </c>
      <c r="U24" s="13">
        <v>897928.20934210543</v>
      </c>
      <c r="V24" s="13">
        <v>76110.491957703081</v>
      </c>
      <c r="W24" s="27">
        <f t="shared" si="6"/>
        <v>8.4762335302359826E-2</v>
      </c>
      <c r="X24" s="13">
        <v>114357.76984210528</v>
      </c>
      <c r="Y24" s="13">
        <v>61698.154599159665</v>
      </c>
      <c r="Z24" s="27">
        <f t="shared" si="7"/>
        <v>0.5395186936956432</v>
      </c>
      <c r="AA24" s="13">
        <v>471315.5416263158</v>
      </c>
      <c r="AB24" s="13">
        <v>195009.0435845005</v>
      </c>
      <c r="AC24" s="27">
        <f t="shared" si="8"/>
        <v>0.41375474891323255</v>
      </c>
      <c r="AD24" s="13">
        <v>2626231.7482243581</v>
      </c>
      <c r="AE24" s="13">
        <v>3484094.7817436978</v>
      </c>
      <c r="AF24" s="27">
        <f t="shared" si="9"/>
        <v>1.3266516879553207</v>
      </c>
      <c r="AG24" s="13">
        <v>632202.7686842106</v>
      </c>
      <c r="AH24" s="13">
        <v>194914.01445816993</v>
      </c>
      <c r="AI24" s="27">
        <f t="shared" si="10"/>
        <v>0.30830933382946119</v>
      </c>
      <c r="AJ24" s="13">
        <v>1035103.6723421053</v>
      </c>
      <c r="AK24" s="13">
        <v>292612.52481661993</v>
      </c>
      <c r="AL24" s="27">
        <f t="shared" si="11"/>
        <v>0.28268909930010422</v>
      </c>
      <c r="AM24" s="13">
        <v>202237.63117543864</v>
      </c>
      <c r="AN24" s="13">
        <v>120327.6821507003</v>
      </c>
      <c r="AO24" s="27">
        <f t="shared" si="12"/>
        <v>0.59498166316197365</v>
      </c>
      <c r="AP24" s="13">
        <v>145794.41617543862</v>
      </c>
      <c r="AQ24" s="13">
        <v>64653.724599159657</v>
      </c>
      <c r="AR24" s="27">
        <f t="shared" si="13"/>
        <v>0.44345816729606413</v>
      </c>
      <c r="AS24" s="29">
        <f t="shared" si="14"/>
        <v>10787889.039953917</v>
      </c>
      <c r="AT24" s="29">
        <f t="shared" si="14"/>
        <v>6490028.5599999996</v>
      </c>
      <c r="AU24" s="30"/>
    </row>
    <row r="25" spans="1:47" ht="18.75" x14ac:dyDescent="0.3">
      <c r="A25" s="14">
        <v>41</v>
      </c>
      <c r="B25" s="5" t="s">
        <v>23</v>
      </c>
      <c r="C25" s="6">
        <v>0</v>
      </c>
      <c r="D25" s="6">
        <v>0</v>
      </c>
      <c r="E25" s="25" t="str">
        <f t="shared" si="0"/>
        <v/>
      </c>
      <c r="F25" s="6">
        <v>0</v>
      </c>
      <c r="G25" s="6">
        <v>0</v>
      </c>
      <c r="H25" s="25" t="str">
        <f t="shared" si="1"/>
        <v/>
      </c>
      <c r="I25" s="6">
        <v>0</v>
      </c>
      <c r="J25" s="6">
        <v>0</v>
      </c>
      <c r="K25" s="25" t="str">
        <f t="shared" si="2"/>
        <v/>
      </c>
      <c r="L25" s="6">
        <v>0</v>
      </c>
      <c r="M25" s="6">
        <v>0</v>
      </c>
      <c r="N25" s="25" t="str">
        <f t="shared" si="3"/>
        <v/>
      </c>
      <c r="O25" s="6">
        <v>0</v>
      </c>
      <c r="P25" s="6">
        <v>0</v>
      </c>
      <c r="Q25" s="25" t="str">
        <f t="shared" si="4"/>
        <v/>
      </c>
      <c r="R25" s="6">
        <v>2369409.9992383341</v>
      </c>
      <c r="S25" s="6">
        <v>1133988.25</v>
      </c>
      <c r="T25" s="25">
        <f t="shared" si="5"/>
        <v>0.47859519895861402</v>
      </c>
      <c r="U25" s="6">
        <v>0</v>
      </c>
      <c r="V25" s="6">
        <v>0</v>
      </c>
      <c r="W25" s="6" t="str">
        <f t="shared" si="6"/>
        <v/>
      </c>
      <c r="X25" s="6">
        <v>0</v>
      </c>
      <c r="Y25" s="6">
        <v>0</v>
      </c>
      <c r="Z25" s="25" t="str">
        <f t="shared" si="7"/>
        <v/>
      </c>
      <c r="AA25" s="6">
        <v>0</v>
      </c>
      <c r="AB25" s="6">
        <v>0</v>
      </c>
      <c r="AC25" s="25" t="str">
        <f t="shared" si="8"/>
        <v/>
      </c>
      <c r="AD25" s="6">
        <v>6289.9954000000007</v>
      </c>
      <c r="AE25" s="6">
        <v>12481.450000000003</v>
      </c>
      <c r="AF25" s="25">
        <f t="shared" si="9"/>
        <v>1.9843337246319768</v>
      </c>
      <c r="AG25" s="6">
        <v>0</v>
      </c>
      <c r="AH25" s="6">
        <v>0</v>
      </c>
      <c r="AI25" s="25" t="str">
        <f t="shared" si="10"/>
        <v/>
      </c>
      <c r="AJ25" s="6">
        <v>0</v>
      </c>
      <c r="AK25" s="6">
        <v>0</v>
      </c>
      <c r="AL25" s="25" t="str">
        <f t="shared" si="11"/>
        <v/>
      </c>
      <c r="AM25" s="6">
        <v>0</v>
      </c>
      <c r="AN25" s="6">
        <v>0</v>
      </c>
      <c r="AO25" s="25" t="str">
        <f t="shared" si="12"/>
        <v/>
      </c>
      <c r="AP25" s="6">
        <v>0</v>
      </c>
      <c r="AQ25" s="6">
        <v>0</v>
      </c>
      <c r="AR25" s="25" t="str">
        <f t="shared" si="13"/>
        <v/>
      </c>
      <c r="AS25" s="29">
        <f t="shared" si="14"/>
        <v>2375699.994638334</v>
      </c>
      <c r="AT25" s="29">
        <f t="shared" si="14"/>
        <v>1146469.7</v>
      </c>
    </row>
    <row r="26" spans="1:47" x14ac:dyDescent="0.25">
      <c r="A26" s="7">
        <v>4101</v>
      </c>
      <c r="B26" s="8" t="s">
        <v>24</v>
      </c>
      <c r="C26" s="9">
        <v>0</v>
      </c>
      <c r="D26" s="9">
        <v>0</v>
      </c>
      <c r="E26" s="26" t="str">
        <f t="shared" si="0"/>
        <v/>
      </c>
      <c r="F26" s="9">
        <v>0</v>
      </c>
      <c r="G26" s="9">
        <v>0</v>
      </c>
      <c r="H26" s="26" t="str">
        <f t="shared" si="1"/>
        <v/>
      </c>
      <c r="I26" s="9">
        <v>0</v>
      </c>
      <c r="J26" s="9">
        <v>0</v>
      </c>
      <c r="K26" s="26" t="str">
        <f t="shared" si="2"/>
        <v/>
      </c>
      <c r="L26" s="9">
        <v>0</v>
      </c>
      <c r="M26" s="9">
        <v>0</v>
      </c>
      <c r="N26" s="26" t="str">
        <f t="shared" si="3"/>
        <v/>
      </c>
      <c r="O26" s="9">
        <v>0</v>
      </c>
      <c r="P26" s="9">
        <v>0</v>
      </c>
      <c r="Q26" s="26" t="str">
        <f t="shared" si="4"/>
        <v/>
      </c>
      <c r="R26" s="9">
        <v>0</v>
      </c>
      <c r="S26" s="9">
        <v>0</v>
      </c>
      <c r="T26" s="26" t="str">
        <f t="shared" si="5"/>
        <v/>
      </c>
      <c r="U26" s="9">
        <v>0</v>
      </c>
      <c r="V26" s="9">
        <v>0</v>
      </c>
      <c r="W26" s="9" t="str">
        <f t="shared" si="6"/>
        <v/>
      </c>
      <c r="X26" s="9">
        <v>0</v>
      </c>
      <c r="Y26" s="9">
        <v>0</v>
      </c>
      <c r="Z26" s="26" t="str">
        <f t="shared" si="7"/>
        <v/>
      </c>
      <c r="AA26" s="9">
        <v>0</v>
      </c>
      <c r="AB26" s="9">
        <v>0</v>
      </c>
      <c r="AC26" s="26" t="str">
        <f t="shared" si="8"/>
        <v/>
      </c>
      <c r="AD26" s="9">
        <v>6289.9954000000007</v>
      </c>
      <c r="AE26" s="9">
        <v>12481.450000000003</v>
      </c>
      <c r="AF26" s="26">
        <f t="shared" si="9"/>
        <v>1.9843337246319768</v>
      </c>
      <c r="AG26" s="9">
        <v>0</v>
      </c>
      <c r="AH26" s="9">
        <v>0</v>
      </c>
      <c r="AI26" s="26" t="str">
        <f t="shared" si="10"/>
        <v/>
      </c>
      <c r="AJ26" s="9">
        <v>0</v>
      </c>
      <c r="AK26" s="9">
        <v>0</v>
      </c>
      <c r="AL26" s="26" t="str">
        <f t="shared" si="11"/>
        <v/>
      </c>
      <c r="AM26" s="9">
        <v>0</v>
      </c>
      <c r="AN26" s="9">
        <v>0</v>
      </c>
      <c r="AO26" s="26" t="str">
        <f t="shared" si="12"/>
        <v/>
      </c>
      <c r="AP26" s="9">
        <v>0</v>
      </c>
      <c r="AQ26" s="9">
        <v>0</v>
      </c>
      <c r="AR26" s="26" t="str">
        <f t="shared" si="13"/>
        <v/>
      </c>
      <c r="AS26" s="29">
        <f t="shared" si="14"/>
        <v>6289.9954000000007</v>
      </c>
      <c r="AT26" s="29">
        <f t="shared" si="14"/>
        <v>12481.450000000003</v>
      </c>
    </row>
    <row r="27" spans="1:47" x14ac:dyDescent="0.25">
      <c r="A27" s="7">
        <v>4103</v>
      </c>
      <c r="B27" s="8" t="s">
        <v>25</v>
      </c>
      <c r="C27" s="9">
        <v>0</v>
      </c>
      <c r="D27" s="9">
        <v>0</v>
      </c>
      <c r="E27" s="26" t="str">
        <f t="shared" si="0"/>
        <v/>
      </c>
      <c r="F27" s="9">
        <v>0</v>
      </c>
      <c r="G27" s="9">
        <v>0</v>
      </c>
      <c r="H27" s="26" t="str">
        <f t="shared" si="1"/>
        <v/>
      </c>
      <c r="I27" s="9">
        <v>0</v>
      </c>
      <c r="J27" s="9">
        <v>0</v>
      </c>
      <c r="K27" s="26" t="str">
        <f t="shared" si="2"/>
        <v/>
      </c>
      <c r="L27" s="9">
        <v>0</v>
      </c>
      <c r="M27" s="9">
        <v>0</v>
      </c>
      <c r="N27" s="26" t="str">
        <f t="shared" si="3"/>
        <v/>
      </c>
      <c r="O27" s="9">
        <v>0</v>
      </c>
      <c r="P27" s="9">
        <v>0</v>
      </c>
      <c r="Q27" s="26" t="str">
        <f t="shared" si="4"/>
        <v/>
      </c>
      <c r="R27" s="9">
        <v>2369409.9992383341</v>
      </c>
      <c r="S27" s="9">
        <v>1133988.25</v>
      </c>
      <c r="T27" s="26">
        <f t="shared" si="5"/>
        <v>0.47859519895861402</v>
      </c>
      <c r="U27" s="9">
        <v>0</v>
      </c>
      <c r="V27" s="9">
        <v>0</v>
      </c>
      <c r="W27" s="9" t="str">
        <f t="shared" si="6"/>
        <v/>
      </c>
      <c r="X27" s="9">
        <v>0</v>
      </c>
      <c r="Y27" s="9">
        <v>0</v>
      </c>
      <c r="Z27" s="26" t="str">
        <f t="shared" si="7"/>
        <v/>
      </c>
      <c r="AA27" s="9">
        <v>0</v>
      </c>
      <c r="AB27" s="9">
        <v>0</v>
      </c>
      <c r="AC27" s="26" t="str">
        <f t="shared" si="8"/>
        <v/>
      </c>
      <c r="AD27" s="9">
        <v>0</v>
      </c>
      <c r="AE27" s="9">
        <v>0</v>
      </c>
      <c r="AF27" s="26" t="str">
        <f t="shared" si="9"/>
        <v/>
      </c>
      <c r="AG27" s="9">
        <v>0</v>
      </c>
      <c r="AH27" s="9">
        <v>0</v>
      </c>
      <c r="AI27" s="26" t="str">
        <f t="shared" si="10"/>
        <v/>
      </c>
      <c r="AJ27" s="9">
        <v>0</v>
      </c>
      <c r="AK27" s="9">
        <v>0</v>
      </c>
      <c r="AL27" s="26" t="str">
        <f t="shared" si="11"/>
        <v/>
      </c>
      <c r="AM27" s="9">
        <v>0</v>
      </c>
      <c r="AN27" s="9">
        <v>0</v>
      </c>
      <c r="AO27" s="26" t="str">
        <f t="shared" si="12"/>
        <v/>
      </c>
      <c r="AP27" s="9">
        <v>0</v>
      </c>
      <c r="AQ27" s="9">
        <v>0</v>
      </c>
      <c r="AR27" s="26" t="str">
        <f t="shared" si="13"/>
        <v/>
      </c>
      <c r="AS27" s="29">
        <f t="shared" si="14"/>
        <v>2369409.9992383341</v>
      </c>
      <c r="AT27" s="29">
        <f t="shared" si="14"/>
        <v>1133988.25</v>
      </c>
    </row>
    <row r="28" spans="1:47" ht="18.75" x14ac:dyDescent="0.3">
      <c r="A28" s="14">
        <v>42</v>
      </c>
      <c r="B28" s="5" t="s">
        <v>26</v>
      </c>
      <c r="C28" s="6">
        <v>0</v>
      </c>
      <c r="D28" s="6">
        <v>0</v>
      </c>
      <c r="E28" s="25" t="str">
        <f t="shared" si="0"/>
        <v/>
      </c>
      <c r="F28" s="6">
        <v>0</v>
      </c>
      <c r="G28" s="6">
        <v>0</v>
      </c>
      <c r="H28" s="25" t="str">
        <f t="shared" si="1"/>
        <v/>
      </c>
      <c r="I28" s="6">
        <v>0</v>
      </c>
      <c r="J28" s="6">
        <v>0</v>
      </c>
      <c r="K28" s="25" t="str">
        <f t="shared" si="2"/>
        <v/>
      </c>
      <c r="L28" s="6">
        <v>0</v>
      </c>
      <c r="M28" s="6">
        <v>0</v>
      </c>
      <c r="N28" s="25" t="str">
        <f t="shared" si="3"/>
        <v/>
      </c>
      <c r="O28" s="6">
        <v>0</v>
      </c>
      <c r="P28" s="6">
        <v>0</v>
      </c>
      <c r="Q28" s="25" t="str">
        <f t="shared" si="4"/>
        <v/>
      </c>
      <c r="R28" s="6">
        <v>0</v>
      </c>
      <c r="S28" s="6">
        <v>0</v>
      </c>
      <c r="T28" s="25" t="str">
        <f t="shared" si="5"/>
        <v/>
      </c>
      <c r="U28" s="6">
        <v>0</v>
      </c>
      <c r="V28" s="6">
        <v>0</v>
      </c>
      <c r="W28" s="6" t="str">
        <f t="shared" si="6"/>
        <v/>
      </c>
      <c r="X28" s="6">
        <v>0</v>
      </c>
      <c r="Y28" s="6">
        <v>0</v>
      </c>
      <c r="Z28" s="25" t="str">
        <f t="shared" si="7"/>
        <v/>
      </c>
      <c r="AA28" s="6">
        <v>0</v>
      </c>
      <c r="AB28" s="6">
        <v>0</v>
      </c>
      <c r="AC28" s="25" t="str">
        <f t="shared" si="8"/>
        <v/>
      </c>
      <c r="AD28" s="6">
        <v>0</v>
      </c>
      <c r="AE28" s="6">
        <v>0</v>
      </c>
      <c r="AF28" s="25" t="str">
        <f t="shared" si="9"/>
        <v/>
      </c>
      <c r="AG28" s="6">
        <v>0</v>
      </c>
      <c r="AH28" s="6">
        <v>0</v>
      </c>
      <c r="AI28" s="25" t="str">
        <f t="shared" si="10"/>
        <v/>
      </c>
      <c r="AJ28" s="6">
        <v>0</v>
      </c>
      <c r="AK28" s="6">
        <v>0</v>
      </c>
      <c r="AL28" s="25" t="str">
        <f t="shared" si="11"/>
        <v/>
      </c>
      <c r="AM28" s="6">
        <v>0</v>
      </c>
      <c r="AN28" s="6">
        <v>0</v>
      </c>
      <c r="AO28" s="25" t="str">
        <f t="shared" si="12"/>
        <v/>
      </c>
      <c r="AP28" s="6">
        <v>0</v>
      </c>
      <c r="AQ28" s="6">
        <v>0</v>
      </c>
      <c r="AR28" s="25" t="str">
        <f t="shared" si="13"/>
        <v/>
      </c>
      <c r="AS28" s="29">
        <f t="shared" si="14"/>
        <v>0</v>
      </c>
      <c r="AT28" s="29">
        <f t="shared" si="14"/>
        <v>0</v>
      </c>
    </row>
    <row r="29" spans="1:47" x14ac:dyDescent="0.25">
      <c r="A29" s="7">
        <v>4290</v>
      </c>
      <c r="B29" s="8" t="s">
        <v>27</v>
      </c>
      <c r="C29" s="9">
        <v>0</v>
      </c>
      <c r="D29" s="9">
        <v>0</v>
      </c>
      <c r="E29" s="26" t="str">
        <f t="shared" si="0"/>
        <v/>
      </c>
      <c r="F29" s="9">
        <v>0</v>
      </c>
      <c r="G29" s="9">
        <v>0</v>
      </c>
      <c r="H29" s="26" t="str">
        <f t="shared" si="1"/>
        <v/>
      </c>
      <c r="I29" s="9">
        <v>0</v>
      </c>
      <c r="J29" s="9">
        <v>0</v>
      </c>
      <c r="K29" s="26" t="str">
        <f t="shared" si="2"/>
        <v/>
      </c>
      <c r="L29" s="9">
        <v>0</v>
      </c>
      <c r="M29" s="9">
        <v>0</v>
      </c>
      <c r="N29" s="26" t="str">
        <f t="shared" si="3"/>
        <v/>
      </c>
      <c r="O29" s="9">
        <v>0</v>
      </c>
      <c r="P29" s="9">
        <v>0</v>
      </c>
      <c r="Q29" s="26" t="str">
        <f t="shared" si="4"/>
        <v/>
      </c>
      <c r="R29" s="9">
        <v>0</v>
      </c>
      <c r="S29" s="9">
        <v>0</v>
      </c>
      <c r="T29" s="26" t="str">
        <f t="shared" si="5"/>
        <v/>
      </c>
      <c r="U29" s="9">
        <v>0</v>
      </c>
      <c r="V29" s="9">
        <v>0</v>
      </c>
      <c r="W29" s="9" t="str">
        <f t="shared" si="6"/>
        <v/>
      </c>
      <c r="X29" s="9">
        <v>0</v>
      </c>
      <c r="Y29" s="9">
        <v>0</v>
      </c>
      <c r="Z29" s="26" t="str">
        <f t="shared" si="7"/>
        <v/>
      </c>
      <c r="AA29" s="9">
        <v>0</v>
      </c>
      <c r="AB29" s="9">
        <v>0</v>
      </c>
      <c r="AC29" s="26" t="str">
        <f t="shared" si="8"/>
        <v/>
      </c>
      <c r="AD29" s="9">
        <v>0</v>
      </c>
      <c r="AE29" s="9">
        <v>0</v>
      </c>
      <c r="AF29" s="26" t="str">
        <f t="shared" si="9"/>
        <v/>
      </c>
      <c r="AG29" s="9">
        <v>0</v>
      </c>
      <c r="AH29" s="9">
        <v>0</v>
      </c>
      <c r="AI29" s="26" t="str">
        <f t="shared" si="10"/>
        <v/>
      </c>
      <c r="AJ29" s="9">
        <v>0</v>
      </c>
      <c r="AK29" s="9">
        <v>0</v>
      </c>
      <c r="AL29" s="26" t="str">
        <f t="shared" si="11"/>
        <v/>
      </c>
      <c r="AM29" s="9">
        <v>0</v>
      </c>
      <c r="AN29" s="9">
        <v>0</v>
      </c>
      <c r="AO29" s="26" t="str">
        <f t="shared" si="12"/>
        <v/>
      </c>
      <c r="AP29" s="9">
        <v>0</v>
      </c>
      <c r="AQ29" s="9">
        <v>0</v>
      </c>
      <c r="AR29" s="26" t="str">
        <f t="shared" si="13"/>
        <v/>
      </c>
      <c r="AS29" s="29">
        <f t="shared" si="14"/>
        <v>0</v>
      </c>
      <c r="AT29" s="29">
        <f t="shared" si="14"/>
        <v>0</v>
      </c>
    </row>
    <row r="30" spans="1:47" ht="18.75" x14ac:dyDescent="0.3">
      <c r="A30" s="14">
        <v>44</v>
      </c>
      <c r="B30" s="5" t="s">
        <v>28</v>
      </c>
      <c r="C30" s="6">
        <v>0</v>
      </c>
      <c r="D30" s="6">
        <v>0</v>
      </c>
      <c r="E30" s="25" t="str">
        <f t="shared" si="0"/>
        <v/>
      </c>
      <c r="F30" s="6">
        <v>0</v>
      </c>
      <c r="G30" s="6">
        <v>0</v>
      </c>
      <c r="H30" s="25" t="str">
        <f t="shared" si="1"/>
        <v/>
      </c>
      <c r="I30" s="6">
        <v>0</v>
      </c>
      <c r="J30" s="6">
        <v>0</v>
      </c>
      <c r="K30" s="25" t="str">
        <f t="shared" si="2"/>
        <v/>
      </c>
      <c r="L30" s="6">
        <v>0</v>
      </c>
      <c r="M30" s="6">
        <v>0</v>
      </c>
      <c r="N30" s="25" t="str">
        <f t="shared" si="3"/>
        <v/>
      </c>
      <c r="O30" s="6">
        <v>0</v>
      </c>
      <c r="P30" s="6">
        <v>0</v>
      </c>
      <c r="Q30" s="25" t="str">
        <f t="shared" si="4"/>
        <v/>
      </c>
      <c r="R30" s="6">
        <v>0</v>
      </c>
      <c r="S30" s="6">
        <v>42201.5</v>
      </c>
      <c r="T30" s="25" t="str">
        <f t="shared" si="5"/>
        <v/>
      </c>
      <c r="U30" s="6">
        <v>0</v>
      </c>
      <c r="V30" s="6">
        <v>0</v>
      </c>
      <c r="W30" s="6" t="str">
        <f t="shared" si="6"/>
        <v/>
      </c>
      <c r="X30" s="6">
        <v>0</v>
      </c>
      <c r="Y30" s="6">
        <v>0</v>
      </c>
      <c r="Z30" s="25" t="str">
        <f t="shared" si="7"/>
        <v/>
      </c>
      <c r="AA30" s="6">
        <v>0</v>
      </c>
      <c r="AB30" s="6">
        <v>0</v>
      </c>
      <c r="AC30" s="25" t="str">
        <f t="shared" si="8"/>
        <v/>
      </c>
      <c r="AD30" s="6">
        <v>1975872.6189837991</v>
      </c>
      <c r="AE30" s="6">
        <v>3182938.8000000003</v>
      </c>
      <c r="AF30" s="25">
        <f t="shared" si="9"/>
        <v>1.6109028332185711</v>
      </c>
      <c r="AG30" s="6">
        <v>0</v>
      </c>
      <c r="AH30" s="6">
        <v>0</v>
      </c>
      <c r="AI30" s="25" t="str">
        <f t="shared" si="10"/>
        <v/>
      </c>
      <c r="AJ30" s="6">
        <v>0</v>
      </c>
      <c r="AK30" s="6">
        <v>0</v>
      </c>
      <c r="AL30" s="25" t="str">
        <f t="shared" si="11"/>
        <v/>
      </c>
      <c r="AM30" s="6">
        <v>0</v>
      </c>
      <c r="AN30" s="6">
        <v>0</v>
      </c>
      <c r="AO30" s="25" t="str">
        <f t="shared" si="12"/>
        <v/>
      </c>
      <c r="AP30" s="6">
        <v>0</v>
      </c>
      <c r="AQ30" s="6">
        <v>0</v>
      </c>
      <c r="AR30" s="25" t="str">
        <f t="shared" si="13"/>
        <v/>
      </c>
      <c r="AS30" s="29">
        <f t="shared" si="14"/>
        <v>1975872.6189837991</v>
      </c>
      <c r="AT30" s="29">
        <f t="shared" si="14"/>
        <v>3225140.3000000003</v>
      </c>
    </row>
    <row r="31" spans="1:47" x14ac:dyDescent="0.25">
      <c r="A31" s="7">
        <v>4401</v>
      </c>
      <c r="B31" s="8" t="s">
        <v>29</v>
      </c>
      <c r="C31" s="9">
        <v>0</v>
      </c>
      <c r="D31" s="9">
        <v>0</v>
      </c>
      <c r="E31" s="26" t="str">
        <f t="shared" si="0"/>
        <v/>
      </c>
      <c r="F31" s="9">
        <v>0</v>
      </c>
      <c r="G31" s="9">
        <v>0</v>
      </c>
      <c r="H31" s="26" t="str">
        <f t="shared" si="1"/>
        <v/>
      </c>
      <c r="I31" s="9">
        <v>0</v>
      </c>
      <c r="J31" s="9">
        <v>0</v>
      </c>
      <c r="K31" s="26" t="str">
        <f t="shared" si="2"/>
        <v/>
      </c>
      <c r="L31" s="9">
        <v>0</v>
      </c>
      <c r="M31" s="9">
        <v>0</v>
      </c>
      <c r="N31" s="26" t="str">
        <f t="shared" si="3"/>
        <v/>
      </c>
      <c r="O31" s="9">
        <v>0</v>
      </c>
      <c r="P31" s="9">
        <v>0</v>
      </c>
      <c r="Q31" s="26" t="str">
        <f t="shared" si="4"/>
        <v/>
      </c>
      <c r="R31" s="9">
        <v>0</v>
      </c>
      <c r="S31" s="9">
        <v>42201.5</v>
      </c>
      <c r="T31" s="26" t="str">
        <f t="shared" si="5"/>
        <v/>
      </c>
      <c r="U31" s="9">
        <v>0</v>
      </c>
      <c r="V31" s="9">
        <v>0</v>
      </c>
      <c r="W31" s="9" t="str">
        <f t="shared" si="6"/>
        <v/>
      </c>
      <c r="X31" s="9">
        <v>0</v>
      </c>
      <c r="Y31" s="9">
        <v>0</v>
      </c>
      <c r="Z31" s="26" t="str">
        <f t="shared" si="7"/>
        <v/>
      </c>
      <c r="AA31" s="9">
        <v>0</v>
      </c>
      <c r="AB31" s="9">
        <v>0</v>
      </c>
      <c r="AC31" s="26" t="str">
        <f t="shared" si="8"/>
        <v/>
      </c>
      <c r="AD31" s="9">
        <v>0</v>
      </c>
      <c r="AE31" s="9">
        <v>0</v>
      </c>
      <c r="AF31" s="26" t="str">
        <f t="shared" si="9"/>
        <v/>
      </c>
      <c r="AG31" s="9">
        <v>0</v>
      </c>
      <c r="AH31" s="9">
        <v>0</v>
      </c>
      <c r="AI31" s="26" t="str">
        <f t="shared" si="10"/>
        <v/>
      </c>
      <c r="AJ31" s="9">
        <v>0</v>
      </c>
      <c r="AK31" s="9">
        <v>0</v>
      </c>
      <c r="AL31" s="26" t="str">
        <f t="shared" si="11"/>
        <v/>
      </c>
      <c r="AM31" s="9">
        <v>0</v>
      </c>
      <c r="AN31" s="9">
        <v>0</v>
      </c>
      <c r="AO31" s="26" t="str">
        <f t="shared" si="12"/>
        <v/>
      </c>
      <c r="AP31" s="9">
        <v>0</v>
      </c>
      <c r="AQ31" s="9">
        <v>0</v>
      </c>
      <c r="AR31" s="26" t="str">
        <f t="shared" si="13"/>
        <v/>
      </c>
      <c r="AS31" s="29">
        <f t="shared" si="14"/>
        <v>0</v>
      </c>
      <c r="AT31" s="29">
        <f t="shared" si="14"/>
        <v>42201.5</v>
      </c>
    </row>
    <row r="32" spans="1:47" x14ac:dyDescent="0.25">
      <c r="A32" s="7">
        <v>4402</v>
      </c>
      <c r="B32" s="8" t="s">
        <v>30</v>
      </c>
      <c r="C32" s="9">
        <v>0</v>
      </c>
      <c r="D32" s="9">
        <v>0</v>
      </c>
      <c r="E32" s="26" t="str">
        <f t="shared" si="0"/>
        <v/>
      </c>
      <c r="F32" s="9">
        <v>0</v>
      </c>
      <c r="G32" s="9">
        <v>0</v>
      </c>
      <c r="H32" s="26" t="str">
        <f t="shared" si="1"/>
        <v/>
      </c>
      <c r="I32" s="9">
        <v>0</v>
      </c>
      <c r="J32" s="9">
        <v>0</v>
      </c>
      <c r="K32" s="26" t="str">
        <f t="shared" si="2"/>
        <v/>
      </c>
      <c r="L32" s="9">
        <v>0</v>
      </c>
      <c r="M32" s="9">
        <v>0</v>
      </c>
      <c r="N32" s="26" t="str">
        <f t="shared" si="3"/>
        <v/>
      </c>
      <c r="O32" s="9">
        <v>0</v>
      </c>
      <c r="P32" s="9">
        <v>0</v>
      </c>
      <c r="Q32" s="26" t="str">
        <f t="shared" si="4"/>
        <v/>
      </c>
      <c r="R32" s="9">
        <v>0</v>
      </c>
      <c r="S32" s="9">
        <v>0</v>
      </c>
      <c r="T32" s="26" t="str">
        <f t="shared" si="5"/>
        <v/>
      </c>
      <c r="U32" s="9">
        <v>0</v>
      </c>
      <c r="V32" s="9">
        <v>0</v>
      </c>
      <c r="W32" s="9" t="str">
        <f t="shared" si="6"/>
        <v/>
      </c>
      <c r="X32" s="9">
        <v>0</v>
      </c>
      <c r="Y32" s="9">
        <v>0</v>
      </c>
      <c r="Z32" s="26" t="str">
        <f t="shared" si="7"/>
        <v/>
      </c>
      <c r="AA32" s="9">
        <v>0</v>
      </c>
      <c r="AB32" s="9">
        <v>0</v>
      </c>
      <c r="AC32" s="26" t="str">
        <f t="shared" si="8"/>
        <v/>
      </c>
      <c r="AD32" s="9">
        <v>613863.86228379933</v>
      </c>
      <c r="AE32" s="9">
        <v>2591571.5500000003</v>
      </c>
      <c r="AF32" s="26">
        <f t="shared" si="9"/>
        <v>4.2217366247271846</v>
      </c>
      <c r="AG32" s="9">
        <v>0</v>
      </c>
      <c r="AH32" s="9">
        <v>0</v>
      </c>
      <c r="AI32" s="26" t="str">
        <f t="shared" si="10"/>
        <v/>
      </c>
      <c r="AJ32" s="9">
        <v>0</v>
      </c>
      <c r="AK32" s="9">
        <v>0</v>
      </c>
      <c r="AL32" s="26" t="str">
        <f t="shared" si="11"/>
        <v/>
      </c>
      <c r="AM32" s="9">
        <v>0</v>
      </c>
      <c r="AN32" s="9">
        <v>0</v>
      </c>
      <c r="AO32" s="26" t="str">
        <f t="shared" si="12"/>
        <v/>
      </c>
      <c r="AP32" s="9">
        <v>0</v>
      </c>
      <c r="AQ32" s="9">
        <v>0</v>
      </c>
      <c r="AR32" s="26" t="str">
        <f t="shared" si="13"/>
        <v/>
      </c>
      <c r="AS32" s="29">
        <f t="shared" si="14"/>
        <v>613863.86228379933</v>
      </c>
      <c r="AT32" s="29">
        <f t="shared" si="14"/>
        <v>2591571.5500000003</v>
      </c>
    </row>
    <row r="33" spans="1:48" x14ac:dyDescent="0.25">
      <c r="A33" s="7">
        <v>4403</v>
      </c>
      <c r="B33" s="8" t="s">
        <v>31</v>
      </c>
      <c r="C33" s="9">
        <v>0</v>
      </c>
      <c r="D33" s="9">
        <v>0</v>
      </c>
      <c r="E33" s="26" t="str">
        <f t="shared" si="0"/>
        <v/>
      </c>
      <c r="F33" s="9">
        <v>0</v>
      </c>
      <c r="G33" s="9">
        <v>0</v>
      </c>
      <c r="H33" s="26" t="str">
        <f t="shared" si="1"/>
        <v/>
      </c>
      <c r="I33" s="9">
        <v>0</v>
      </c>
      <c r="J33" s="9">
        <v>0</v>
      </c>
      <c r="K33" s="26" t="str">
        <f t="shared" si="2"/>
        <v/>
      </c>
      <c r="L33" s="9">
        <v>0</v>
      </c>
      <c r="M33" s="9">
        <v>0</v>
      </c>
      <c r="N33" s="26" t="str">
        <f t="shared" si="3"/>
        <v/>
      </c>
      <c r="O33" s="9">
        <v>0</v>
      </c>
      <c r="P33" s="9">
        <v>0</v>
      </c>
      <c r="Q33" s="26" t="str">
        <f t="shared" si="4"/>
        <v/>
      </c>
      <c r="R33" s="9">
        <v>0</v>
      </c>
      <c r="S33" s="9">
        <v>0</v>
      </c>
      <c r="T33" s="26" t="str">
        <f t="shared" si="5"/>
        <v/>
      </c>
      <c r="U33" s="9">
        <v>0</v>
      </c>
      <c r="V33" s="9">
        <v>0</v>
      </c>
      <c r="W33" s="9" t="str">
        <f t="shared" si="6"/>
        <v/>
      </c>
      <c r="X33" s="9">
        <v>0</v>
      </c>
      <c r="Y33" s="9">
        <v>0</v>
      </c>
      <c r="Z33" s="26" t="str">
        <f t="shared" si="7"/>
        <v/>
      </c>
      <c r="AA33" s="9">
        <v>0</v>
      </c>
      <c r="AB33" s="9">
        <v>0</v>
      </c>
      <c r="AC33" s="26" t="str">
        <f t="shared" si="8"/>
        <v/>
      </c>
      <c r="AD33" s="9">
        <v>1350008.7566999998</v>
      </c>
      <c r="AE33" s="9">
        <v>590187.18000000005</v>
      </c>
      <c r="AF33" s="26">
        <f t="shared" si="9"/>
        <v>0.43717285319146415</v>
      </c>
      <c r="AG33" s="9">
        <v>0</v>
      </c>
      <c r="AH33" s="9">
        <v>0</v>
      </c>
      <c r="AI33" s="26" t="str">
        <f t="shared" si="10"/>
        <v/>
      </c>
      <c r="AJ33" s="9">
        <v>0</v>
      </c>
      <c r="AK33" s="9">
        <v>0</v>
      </c>
      <c r="AL33" s="26" t="str">
        <f t="shared" si="11"/>
        <v/>
      </c>
      <c r="AM33" s="9">
        <v>0</v>
      </c>
      <c r="AN33" s="9">
        <v>0</v>
      </c>
      <c r="AO33" s="26" t="str">
        <f t="shared" si="12"/>
        <v/>
      </c>
      <c r="AP33" s="9">
        <v>0</v>
      </c>
      <c r="AQ33" s="9">
        <v>0</v>
      </c>
      <c r="AR33" s="26" t="str">
        <f t="shared" si="13"/>
        <v/>
      </c>
      <c r="AS33" s="29">
        <f t="shared" si="14"/>
        <v>1350008.7566999998</v>
      </c>
      <c r="AT33" s="29">
        <f t="shared" si="14"/>
        <v>590187.18000000005</v>
      </c>
    </row>
    <row r="34" spans="1:48" x14ac:dyDescent="0.25">
      <c r="A34" s="7">
        <v>4404</v>
      </c>
      <c r="B34" s="8" t="s">
        <v>32</v>
      </c>
      <c r="C34" s="9">
        <v>0</v>
      </c>
      <c r="D34" s="9">
        <v>0</v>
      </c>
      <c r="E34" s="26" t="str">
        <f t="shared" si="0"/>
        <v/>
      </c>
      <c r="F34" s="9">
        <v>0</v>
      </c>
      <c r="G34" s="9">
        <v>0</v>
      </c>
      <c r="H34" s="26" t="str">
        <f t="shared" si="1"/>
        <v/>
      </c>
      <c r="I34" s="9">
        <v>0</v>
      </c>
      <c r="J34" s="9">
        <v>0</v>
      </c>
      <c r="K34" s="26" t="str">
        <f t="shared" si="2"/>
        <v/>
      </c>
      <c r="L34" s="9">
        <v>0</v>
      </c>
      <c r="M34" s="9">
        <v>0</v>
      </c>
      <c r="N34" s="26" t="str">
        <f t="shared" si="3"/>
        <v/>
      </c>
      <c r="O34" s="9">
        <v>0</v>
      </c>
      <c r="P34" s="9">
        <v>0</v>
      </c>
      <c r="Q34" s="26" t="str">
        <f t="shared" si="4"/>
        <v/>
      </c>
      <c r="R34" s="9">
        <v>0</v>
      </c>
      <c r="S34" s="9">
        <v>0</v>
      </c>
      <c r="T34" s="26" t="str">
        <f t="shared" si="5"/>
        <v/>
      </c>
      <c r="U34" s="9">
        <v>0</v>
      </c>
      <c r="V34" s="9">
        <v>0</v>
      </c>
      <c r="W34" s="9" t="str">
        <f t="shared" si="6"/>
        <v/>
      </c>
      <c r="X34" s="9">
        <v>0</v>
      </c>
      <c r="Y34" s="9">
        <v>0</v>
      </c>
      <c r="Z34" s="26" t="str">
        <f t="shared" si="7"/>
        <v/>
      </c>
      <c r="AA34" s="9">
        <v>0</v>
      </c>
      <c r="AB34" s="9">
        <v>0</v>
      </c>
      <c r="AC34" s="26" t="str">
        <f t="shared" si="8"/>
        <v/>
      </c>
      <c r="AD34" s="9">
        <v>0</v>
      </c>
      <c r="AE34" s="9">
        <v>0</v>
      </c>
      <c r="AF34" s="26" t="str">
        <f t="shared" si="9"/>
        <v/>
      </c>
      <c r="AG34" s="9">
        <v>0</v>
      </c>
      <c r="AH34" s="9">
        <v>0</v>
      </c>
      <c r="AI34" s="26" t="str">
        <f t="shared" si="10"/>
        <v/>
      </c>
      <c r="AJ34" s="9">
        <v>0</v>
      </c>
      <c r="AK34" s="9">
        <v>0</v>
      </c>
      <c r="AL34" s="26" t="str">
        <f t="shared" si="11"/>
        <v/>
      </c>
      <c r="AM34" s="9">
        <v>0</v>
      </c>
      <c r="AN34" s="9">
        <v>0</v>
      </c>
      <c r="AO34" s="26" t="str">
        <f t="shared" si="12"/>
        <v/>
      </c>
      <c r="AP34" s="9">
        <v>0</v>
      </c>
      <c r="AQ34" s="9">
        <v>0</v>
      </c>
      <c r="AR34" s="26" t="str">
        <f t="shared" si="13"/>
        <v/>
      </c>
      <c r="AS34" s="29">
        <f t="shared" si="14"/>
        <v>0</v>
      </c>
      <c r="AT34" s="29">
        <f t="shared" si="14"/>
        <v>0</v>
      </c>
    </row>
    <row r="35" spans="1:48" x14ac:dyDescent="0.25">
      <c r="A35" s="7">
        <v>4406</v>
      </c>
      <c r="B35" s="8" t="s">
        <v>33</v>
      </c>
      <c r="C35" s="9">
        <v>0</v>
      </c>
      <c r="D35" s="9">
        <v>0</v>
      </c>
      <c r="E35" s="26" t="str">
        <f t="shared" si="0"/>
        <v/>
      </c>
      <c r="F35" s="9">
        <v>0</v>
      </c>
      <c r="G35" s="9">
        <v>0</v>
      </c>
      <c r="H35" s="26" t="str">
        <f t="shared" si="1"/>
        <v/>
      </c>
      <c r="I35" s="9">
        <v>0</v>
      </c>
      <c r="J35" s="9">
        <v>0</v>
      </c>
      <c r="K35" s="26" t="str">
        <f t="shared" si="2"/>
        <v/>
      </c>
      <c r="L35" s="9">
        <v>0</v>
      </c>
      <c r="M35" s="9">
        <v>0</v>
      </c>
      <c r="N35" s="26" t="str">
        <f t="shared" si="3"/>
        <v/>
      </c>
      <c r="O35" s="9">
        <v>0</v>
      </c>
      <c r="P35" s="9">
        <v>0</v>
      </c>
      <c r="Q35" s="26" t="str">
        <f t="shared" si="4"/>
        <v/>
      </c>
      <c r="R35" s="9">
        <v>0</v>
      </c>
      <c r="S35" s="9">
        <v>0</v>
      </c>
      <c r="T35" s="26" t="str">
        <f t="shared" si="5"/>
        <v/>
      </c>
      <c r="U35" s="9">
        <v>0</v>
      </c>
      <c r="V35" s="9">
        <v>0</v>
      </c>
      <c r="W35" s="9" t="str">
        <f t="shared" si="6"/>
        <v/>
      </c>
      <c r="X35" s="9">
        <v>0</v>
      </c>
      <c r="Y35" s="9">
        <v>0</v>
      </c>
      <c r="Z35" s="26" t="str">
        <f t="shared" si="7"/>
        <v/>
      </c>
      <c r="AA35" s="9">
        <v>0</v>
      </c>
      <c r="AB35" s="9">
        <v>0</v>
      </c>
      <c r="AC35" s="26" t="str">
        <f t="shared" si="8"/>
        <v/>
      </c>
      <c r="AD35" s="9">
        <v>12000</v>
      </c>
      <c r="AE35" s="9">
        <v>1180.0700000000002</v>
      </c>
      <c r="AF35" s="26">
        <f t="shared" si="9"/>
        <v>9.8339166666666686E-2</v>
      </c>
      <c r="AG35" s="9">
        <v>0</v>
      </c>
      <c r="AH35" s="9">
        <v>0</v>
      </c>
      <c r="AI35" s="26" t="str">
        <f t="shared" si="10"/>
        <v/>
      </c>
      <c r="AJ35" s="9">
        <v>0</v>
      </c>
      <c r="AK35" s="9">
        <v>0</v>
      </c>
      <c r="AL35" s="26" t="str">
        <f t="shared" si="11"/>
        <v/>
      </c>
      <c r="AM35" s="9">
        <v>0</v>
      </c>
      <c r="AN35" s="9">
        <v>0</v>
      </c>
      <c r="AO35" s="26" t="str">
        <f t="shared" si="12"/>
        <v/>
      </c>
      <c r="AP35" s="9">
        <v>0</v>
      </c>
      <c r="AQ35" s="9">
        <v>0</v>
      </c>
      <c r="AR35" s="26" t="str">
        <f t="shared" si="13"/>
        <v/>
      </c>
      <c r="AS35" s="29">
        <f t="shared" si="14"/>
        <v>12000</v>
      </c>
      <c r="AT35" s="29">
        <f t="shared" si="14"/>
        <v>1180.0700000000002</v>
      </c>
    </row>
    <row r="36" spans="1:48" ht="18.75" x14ac:dyDescent="0.3">
      <c r="A36" s="14">
        <v>45</v>
      </c>
      <c r="B36" s="5" t="s">
        <v>34</v>
      </c>
      <c r="C36" s="6">
        <v>202221.58967543859</v>
      </c>
      <c r="D36" s="6">
        <v>28373.762515312796</v>
      </c>
      <c r="E36" s="25">
        <f t="shared" si="0"/>
        <v>0.14031025352363261</v>
      </c>
      <c r="F36" s="6">
        <v>201986.37517543862</v>
      </c>
      <c r="G36" s="6">
        <v>61627.068624369742</v>
      </c>
      <c r="H36" s="25">
        <f t="shared" si="1"/>
        <v>0.30510507736396836</v>
      </c>
      <c r="I36" s="6">
        <v>190956.74784210525</v>
      </c>
      <c r="J36" s="6">
        <v>78927.691433800152</v>
      </c>
      <c r="K36" s="25">
        <f t="shared" si="2"/>
        <v>0.41332758504592049</v>
      </c>
      <c r="L36" s="6">
        <v>376296.15017543855</v>
      </c>
      <c r="M36" s="6">
        <v>63612.707251820721</v>
      </c>
      <c r="N36" s="25">
        <f t="shared" si="3"/>
        <v>0.16904958294726882</v>
      </c>
      <c r="O36" s="6">
        <v>912499.48557543859</v>
      </c>
      <c r="P36" s="6">
        <v>383704.09142558364</v>
      </c>
      <c r="Q36" s="25">
        <f t="shared" si="4"/>
        <v>0.42049787149590878</v>
      </c>
      <c r="R36" s="6">
        <v>409346.93485964916</v>
      </c>
      <c r="S36" s="6">
        <v>208173.0708394025</v>
      </c>
      <c r="T36" s="25">
        <f t="shared" si="5"/>
        <v>0.50854923565209498</v>
      </c>
      <c r="U36" s="6">
        <v>897928.20934210543</v>
      </c>
      <c r="V36" s="6">
        <v>76110.491957703081</v>
      </c>
      <c r="W36" s="6">
        <f t="shared" si="6"/>
        <v>8.4762335302359826E-2</v>
      </c>
      <c r="X36" s="6">
        <v>114357.76984210528</v>
      </c>
      <c r="Y36" s="6">
        <v>61698.154599159665</v>
      </c>
      <c r="Z36" s="25">
        <f t="shared" si="7"/>
        <v>0.5395186936956432</v>
      </c>
      <c r="AA36" s="6">
        <v>471315.5416263158</v>
      </c>
      <c r="AB36" s="6">
        <v>195009.0435845005</v>
      </c>
      <c r="AC36" s="25">
        <f t="shared" si="8"/>
        <v>0.41375474891323255</v>
      </c>
      <c r="AD36" s="6">
        <v>644069.13384055905</v>
      </c>
      <c r="AE36" s="6">
        <v>271363.80174369749</v>
      </c>
      <c r="AF36" s="25">
        <f t="shared" si="9"/>
        <v>0.42132713320007398</v>
      </c>
      <c r="AG36" s="6">
        <v>632202.7686842106</v>
      </c>
      <c r="AH36" s="6">
        <v>194914.01445816993</v>
      </c>
      <c r="AI36" s="25">
        <f t="shared" si="10"/>
        <v>0.30830933382946119</v>
      </c>
      <c r="AJ36" s="6">
        <v>1035103.6723421053</v>
      </c>
      <c r="AK36" s="6">
        <v>292612.52481661993</v>
      </c>
      <c r="AL36" s="25">
        <f t="shared" si="11"/>
        <v>0.28268909930010422</v>
      </c>
      <c r="AM36" s="6">
        <v>202237.63117543864</v>
      </c>
      <c r="AN36" s="6">
        <v>120327.6821507003</v>
      </c>
      <c r="AO36" s="25">
        <f t="shared" si="12"/>
        <v>0.59498166316197365</v>
      </c>
      <c r="AP36" s="6">
        <v>145794.41617543862</v>
      </c>
      <c r="AQ36" s="6">
        <v>64653.724599159657</v>
      </c>
      <c r="AR36" s="25">
        <f t="shared" si="13"/>
        <v>0.44345816729606413</v>
      </c>
      <c r="AS36" s="29">
        <f t="shared" si="14"/>
        <v>6436316.4263317883</v>
      </c>
      <c r="AT36" s="29">
        <f t="shared" si="14"/>
        <v>2101107.83</v>
      </c>
      <c r="AV36" s="29"/>
    </row>
    <row r="37" spans="1:48" x14ac:dyDescent="0.25">
      <c r="A37" s="7">
        <v>4501</v>
      </c>
      <c r="B37" s="8" t="s">
        <v>35</v>
      </c>
      <c r="C37" s="9">
        <v>196152.8796754386</v>
      </c>
      <c r="D37" s="9">
        <v>25046.824444444446</v>
      </c>
      <c r="E37" s="26">
        <f t="shared" si="0"/>
        <v>0.12769032239489828</v>
      </c>
      <c r="F37" s="9">
        <v>104276.1511754386</v>
      </c>
      <c r="G37" s="9">
        <v>53460.991568627447</v>
      </c>
      <c r="H37" s="26">
        <f t="shared" si="1"/>
        <v>0.51268665908739208</v>
      </c>
      <c r="I37" s="9">
        <v>159995.73784210524</v>
      </c>
      <c r="J37" s="9">
        <v>67541.238758169915</v>
      </c>
      <c r="K37" s="26">
        <f t="shared" si="2"/>
        <v>0.42214398751561893</v>
      </c>
      <c r="L37" s="9">
        <v>80522.080175438605</v>
      </c>
      <c r="M37" s="9">
        <v>27267.071568627445</v>
      </c>
      <c r="N37" s="26">
        <f t="shared" si="3"/>
        <v>0.33862850424652385</v>
      </c>
      <c r="O37" s="9">
        <v>606352.57557543856</v>
      </c>
      <c r="P37" s="9">
        <v>276014.66398692812</v>
      </c>
      <c r="Q37" s="26">
        <f t="shared" si="4"/>
        <v>0.4552049007542941</v>
      </c>
      <c r="R37" s="9">
        <v>295644.20485964918</v>
      </c>
      <c r="S37" s="9">
        <v>166174.28032679739</v>
      </c>
      <c r="T37" s="26">
        <f t="shared" si="5"/>
        <v>0.56207521607157873</v>
      </c>
      <c r="U37" s="9">
        <v>160919.83934210526</v>
      </c>
      <c r="V37" s="9">
        <v>60139.617647058825</v>
      </c>
      <c r="W37" s="9">
        <f t="shared" si="6"/>
        <v>0.37372407214007874</v>
      </c>
      <c r="X37" s="9">
        <v>99559.189842105276</v>
      </c>
      <c r="Y37" s="9">
        <v>53071.721568627458</v>
      </c>
      <c r="Z37" s="26">
        <f t="shared" si="7"/>
        <v>0.53306702929981586</v>
      </c>
      <c r="AA37" s="9">
        <v>375116.85202631587</v>
      </c>
      <c r="AB37" s="9">
        <v>167016.41189542486</v>
      </c>
      <c r="AC37" s="26">
        <f t="shared" si="8"/>
        <v>0.44523835970906478</v>
      </c>
      <c r="AD37" s="9">
        <v>512530.55128843914</v>
      </c>
      <c r="AE37" s="9">
        <v>225866.0894117647</v>
      </c>
      <c r="AF37" s="26">
        <f t="shared" si="9"/>
        <v>0.44068805038834263</v>
      </c>
      <c r="AG37" s="9">
        <v>468496.05868421047</v>
      </c>
      <c r="AH37" s="9">
        <v>142886.57346405229</v>
      </c>
      <c r="AI37" s="26">
        <f t="shared" si="10"/>
        <v>0.30498991574305839</v>
      </c>
      <c r="AJ37" s="9">
        <v>569412.71234210522</v>
      </c>
      <c r="AK37" s="9">
        <v>248846.97065359476</v>
      </c>
      <c r="AL37" s="26">
        <f t="shared" si="11"/>
        <v>0.43702391123309975</v>
      </c>
      <c r="AM37" s="9">
        <v>169852.07117543861</v>
      </c>
      <c r="AN37" s="9">
        <v>103598.82313725491</v>
      </c>
      <c r="AO37" s="26">
        <f t="shared" si="12"/>
        <v>0.60993558936498715</v>
      </c>
      <c r="AP37" s="9">
        <v>132002.23617543859</v>
      </c>
      <c r="AQ37" s="9">
        <v>56057.29156862745</v>
      </c>
      <c r="AR37" s="26">
        <f t="shared" si="13"/>
        <v>0.42466925707322167</v>
      </c>
      <c r="AS37" s="29">
        <f t="shared" si="14"/>
        <v>3930833.1401796672</v>
      </c>
      <c r="AT37" s="29">
        <f t="shared" si="14"/>
        <v>1672988.5699999998</v>
      </c>
      <c r="AU37" s="32" t="e">
        <f>+AS37-#REF!</f>
        <v>#REF!</v>
      </c>
    </row>
    <row r="38" spans="1:48" x14ac:dyDescent="0.25">
      <c r="A38" s="15">
        <v>450105</v>
      </c>
      <c r="B38" s="16" t="s">
        <v>36</v>
      </c>
      <c r="C38" s="9">
        <v>166798.29210526316</v>
      </c>
      <c r="D38" s="9">
        <v>19060.07</v>
      </c>
      <c r="E38" s="26">
        <f t="shared" si="0"/>
        <v>0.11427017482871803</v>
      </c>
      <c r="F38" s="9">
        <v>71451.012105263158</v>
      </c>
      <c r="G38" s="9">
        <v>41988.38</v>
      </c>
      <c r="H38" s="26">
        <f t="shared" si="1"/>
        <v>0.58765269746132942</v>
      </c>
      <c r="I38" s="9">
        <v>114712.40210526316</v>
      </c>
      <c r="J38" s="9">
        <v>50980.359999999986</v>
      </c>
      <c r="K38" s="26">
        <f t="shared" si="2"/>
        <v>0.44441890383586463</v>
      </c>
      <c r="L38" s="9">
        <v>46947.012105263158</v>
      </c>
      <c r="M38" s="9">
        <v>18831.599999999999</v>
      </c>
      <c r="N38" s="26">
        <f t="shared" si="3"/>
        <v>0.40112456907324284</v>
      </c>
      <c r="O38" s="9">
        <v>449784.24210526305</v>
      </c>
      <c r="P38" s="9">
        <v>196786.79</v>
      </c>
      <c r="Q38" s="26">
        <f t="shared" si="4"/>
        <v>0.43751374898977891</v>
      </c>
      <c r="R38" s="9">
        <v>204913.94631578948</v>
      </c>
      <c r="S38" s="9">
        <v>120393.03999999998</v>
      </c>
      <c r="T38" s="26">
        <f t="shared" si="5"/>
        <v>0.58752975170593935</v>
      </c>
      <c r="U38" s="9">
        <v>109074.52210526317</v>
      </c>
      <c r="V38" s="9">
        <v>45875.909999999996</v>
      </c>
      <c r="W38" s="9">
        <f t="shared" si="6"/>
        <v>0.42059235387460248</v>
      </c>
      <c r="X38" s="9">
        <v>71653.632105263154</v>
      </c>
      <c r="Y38" s="9">
        <v>38191.979999999996</v>
      </c>
      <c r="Z38" s="26">
        <f t="shared" si="7"/>
        <v>0.53300829110649772</v>
      </c>
      <c r="AA38" s="9">
        <v>276455.29631578951</v>
      </c>
      <c r="AB38" s="9">
        <v>125206</v>
      </c>
      <c r="AC38" s="26">
        <f t="shared" si="8"/>
        <v>0.45289781627833103</v>
      </c>
      <c r="AD38" s="9">
        <v>314944.95210526313</v>
      </c>
      <c r="AE38" s="9">
        <v>160666.13999999998</v>
      </c>
      <c r="AF38" s="26">
        <f t="shared" si="9"/>
        <v>0.51014038779164494</v>
      </c>
      <c r="AG38" s="9">
        <v>239004.21421052632</v>
      </c>
      <c r="AH38" s="9">
        <v>102186.09</v>
      </c>
      <c r="AI38" s="26">
        <f t="shared" si="10"/>
        <v>0.42754932308427673</v>
      </c>
      <c r="AJ38" s="9">
        <v>340962.23210526316</v>
      </c>
      <c r="AK38" s="9">
        <v>180689</v>
      </c>
      <c r="AL38" s="26">
        <f t="shared" si="11"/>
        <v>0.52993845941334938</v>
      </c>
      <c r="AM38" s="9">
        <v>116598.14210526316</v>
      </c>
      <c r="AN38" s="9">
        <v>80223.8</v>
      </c>
      <c r="AO38" s="26">
        <f t="shared" si="12"/>
        <v>0.68803669210762453</v>
      </c>
      <c r="AP38" s="9">
        <v>101245.63210526315</v>
      </c>
      <c r="AQ38" s="9">
        <v>43530.21</v>
      </c>
      <c r="AR38" s="26">
        <f t="shared" si="13"/>
        <v>0.42994654776556157</v>
      </c>
      <c r="AS38" s="29">
        <f t="shared" si="14"/>
        <v>2624545.5299999998</v>
      </c>
      <c r="AT38" s="29">
        <f t="shared" si="14"/>
        <v>1224609.3699999999</v>
      </c>
    </row>
    <row r="39" spans="1:48" x14ac:dyDescent="0.25">
      <c r="A39" s="15">
        <v>450110</v>
      </c>
      <c r="B39" s="16" t="s">
        <v>37</v>
      </c>
      <c r="C39" s="9">
        <v>10933.233333333339</v>
      </c>
      <c r="D39" s="9">
        <v>2847.46</v>
      </c>
      <c r="E39" s="26">
        <f t="shared" si="0"/>
        <v>0.26044079671460396</v>
      </c>
      <c r="F39" s="9">
        <v>8265.503333333334</v>
      </c>
      <c r="G39" s="9">
        <v>4374.91</v>
      </c>
      <c r="H39" s="26">
        <f t="shared" si="1"/>
        <v>0.52929746968424174</v>
      </c>
      <c r="I39" s="9">
        <v>12065.050000000001</v>
      </c>
      <c r="J39" s="9">
        <v>4847.9399999999996</v>
      </c>
      <c r="K39" s="26">
        <f t="shared" si="2"/>
        <v>0.40181681799909652</v>
      </c>
      <c r="L39" s="9">
        <v>7009.8833333333341</v>
      </c>
      <c r="M39" s="9">
        <v>2262.9399999999996</v>
      </c>
      <c r="N39" s="26">
        <f t="shared" si="3"/>
        <v>0.3228213498560365</v>
      </c>
      <c r="O39" s="9">
        <v>41294.273333333331</v>
      </c>
      <c r="P39" s="9">
        <v>26866.06</v>
      </c>
      <c r="Q39" s="26">
        <f t="shared" si="4"/>
        <v>0.65060013971267372</v>
      </c>
      <c r="R39" s="9">
        <v>27433.053333333333</v>
      </c>
      <c r="S39" s="9">
        <v>19244.18</v>
      </c>
      <c r="T39" s="26">
        <f t="shared" si="5"/>
        <v>0.70149610275487628</v>
      </c>
      <c r="U39" s="9">
        <v>11493.34</v>
      </c>
      <c r="V39" s="9">
        <v>4323.6899999999996</v>
      </c>
      <c r="W39" s="9">
        <f t="shared" si="6"/>
        <v>0.37619090708184039</v>
      </c>
      <c r="X39" s="9">
        <v>8393.0500000000011</v>
      </c>
      <c r="Y39" s="9">
        <v>6048.52</v>
      </c>
      <c r="Z39" s="26">
        <f t="shared" si="7"/>
        <v>0.72065816359964485</v>
      </c>
      <c r="AA39" s="9">
        <v>29630.760000000002</v>
      </c>
      <c r="AB39" s="9">
        <v>16204.789999999999</v>
      </c>
      <c r="AC39" s="26">
        <f t="shared" si="8"/>
        <v>0.54689079861603274</v>
      </c>
      <c r="AD39" s="9">
        <v>38764.856666666667</v>
      </c>
      <c r="AE39" s="9">
        <v>21012.920000000002</v>
      </c>
      <c r="AF39" s="26">
        <f t="shared" si="9"/>
        <v>0.54206107817415727</v>
      </c>
      <c r="AG39" s="9">
        <v>32959.22</v>
      </c>
      <c r="AH39" s="9">
        <v>11122.97</v>
      </c>
      <c r="AI39" s="26">
        <f t="shared" si="10"/>
        <v>0.3374767364033493</v>
      </c>
      <c r="AJ39" s="9">
        <v>39612.869999999995</v>
      </c>
      <c r="AK39" s="9">
        <v>17889.600000000002</v>
      </c>
      <c r="AL39" s="26">
        <f t="shared" si="11"/>
        <v>0.45161080224684563</v>
      </c>
      <c r="AM39" s="9">
        <v>15431.193333333336</v>
      </c>
      <c r="AN39" s="9">
        <v>8091.49</v>
      </c>
      <c r="AO39" s="26">
        <f t="shared" si="12"/>
        <v>0.52435931720985918</v>
      </c>
      <c r="AP39" s="9">
        <v>9799.3833333333332</v>
      </c>
      <c r="AQ39" s="9">
        <v>4432.6000000000004</v>
      </c>
      <c r="AR39" s="26">
        <f t="shared" si="13"/>
        <v>0.45233458567971119</v>
      </c>
      <c r="AS39" s="29">
        <f t="shared" si="14"/>
        <v>293085.67000000004</v>
      </c>
      <c r="AT39" s="29">
        <f t="shared" si="14"/>
        <v>149570.06999999998</v>
      </c>
    </row>
    <row r="40" spans="1:48" x14ac:dyDescent="0.25">
      <c r="A40" s="15">
        <v>450120</v>
      </c>
      <c r="B40" s="16" t="s">
        <v>38</v>
      </c>
      <c r="C40" s="9">
        <v>13220.234236842105</v>
      </c>
      <c r="D40" s="9">
        <v>2155.2600000000002</v>
      </c>
      <c r="E40" s="26">
        <f t="shared" si="0"/>
        <v>0.16302736860695924</v>
      </c>
      <c r="F40" s="9">
        <v>8156.6757368421058</v>
      </c>
      <c r="G40" s="9">
        <v>4953.3899999999994</v>
      </c>
      <c r="H40" s="26">
        <f t="shared" si="1"/>
        <v>0.60728048531174383</v>
      </c>
      <c r="I40" s="9">
        <v>12128.965736842105</v>
      </c>
      <c r="J40" s="9">
        <v>6112.8499999999995</v>
      </c>
      <c r="K40" s="26">
        <f t="shared" si="2"/>
        <v>0.50398773750609505</v>
      </c>
      <c r="L40" s="9">
        <v>6562.894736842105</v>
      </c>
      <c r="M40" s="9">
        <v>2114.6499999999996</v>
      </c>
      <c r="N40" s="26">
        <f t="shared" si="3"/>
        <v>0.32221299971931511</v>
      </c>
      <c r="O40" s="9">
        <v>43236.710136842106</v>
      </c>
      <c r="P40" s="9">
        <v>22359.510000000002</v>
      </c>
      <c r="Q40" s="26">
        <f t="shared" si="4"/>
        <v>0.51714179754271838</v>
      </c>
      <c r="R40" s="9">
        <v>26198.695210526319</v>
      </c>
      <c r="S40" s="9">
        <v>14202.979999999998</v>
      </c>
      <c r="T40" s="26">
        <f t="shared" si="5"/>
        <v>0.54212547174079917</v>
      </c>
      <c r="U40" s="9">
        <v>11787.887236842107</v>
      </c>
      <c r="V40" s="9">
        <v>5428.5000000000009</v>
      </c>
      <c r="W40" s="9">
        <f t="shared" si="6"/>
        <v>0.46051509409028402</v>
      </c>
      <c r="X40" s="9">
        <v>8159.7977368421061</v>
      </c>
      <c r="Y40" s="9">
        <v>4184.4599999999991</v>
      </c>
      <c r="Z40" s="26">
        <f t="shared" si="7"/>
        <v>0.51281418179115457</v>
      </c>
      <c r="AA40" s="9">
        <v>29657.525710526319</v>
      </c>
      <c r="AB40" s="9">
        <v>13910.68</v>
      </c>
      <c r="AC40" s="26">
        <f t="shared" si="8"/>
        <v>0.46904384862634363</v>
      </c>
      <c r="AD40" s="9">
        <v>36737.503236842109</v>
      </c>
      <c r="AE40" s="9">
        <v>17761.689999999999</v>
      </c>
      <c r="AF40" s="26">
        <f t="shared" si="9"/>
        <v>0.4834756974498946</v>
      </c>
      <c r="AG40" s="9">
        <v>30683.834473684212</v>
      </c>
      <c r="AH40" s="9">
        <v>11341.810000000001</v>
      </c>
      <c r="AI40" s="26">
        <f t="shared" si="10"/>
        <v>0.3696347016122522</v>
      </c>
      <c r="AJ40" s="9">
        <v>38465.530236842111</v>
      </c>
      <c r="AK40" s="9">
        <v>20075.810000000001</v>
      </c>
      <c r="AL40" s="26">
        <f t="shared" si="11"/>
        <v>0.5219168922510129</v>
      </c>
      <c r="AM40" s="9">
        <v>14578.815736842103</v>
      </c>
      <c r="AN40" s="9">
        <v>8959.6200000000008</v>
      </c>
      <c r="AO40" s="26">
        <f t="shared" si="12"/>
        <v>0.61456432139121964</v>
      </c>
      <c r="AP40" s="9">
        <v>10084.510736842105</v>
      </c>
      <c r="AQ40" s="9">
        <v>4868.6099999999997</v>
      </c>
      <c r="AR40" s="26">
        <f t="shared" si="13"/>
        <v>0.48278098234486794</v>
      </c>
      <c r="AS40" s="29">
        <f t="shared" si="14"/>
        <v>289659.58090000006</v>
      </c>
      <c r="AT40" s="29">
        <f t="shared" si="14"/>
        <v>138429.81999999998</v>
      </c>
    </row>
    <row r="41" spans="1:48" x14ac:dyDescent="0.25">
      <c r="A41" s="15">
        <v>450135</v>
      </c>
      <c r="B41" s="16" t="s">
        <v>39</v>
      </c>
      <c r="C41" s="9">
        <v>3158.91</v>
      </c>
      <c r="D41" s="9">
        <v>318.84000000000003</v>
      </c>
      <c r="E41" s="26">
        <f t="shared" si="0"/>
        <v>0.10093354986371883</v>
      </c>
      <c r="F41" s="9">
        <v>6145.9400000000005</v>
      </c>
      <c r="G41" s="9">
        <v>1391.7500000000005</v>
      </c>
      <c r="H41" s="26">
        <f t="shared" si="1"/>
        <v>0.22645030703195937</v>
      </c>
      <c r="I41" s="9">
        <v>8428.3599999999988</v>
      </c>
      <c r="J41" s="9">
        <v>3945.74</v>
      </c>
      <c r="K41" s="26">
        <f t="shared" si="2"/>
        <v>0.46815038750124582</v>
      </c>
      <c r="L41" s="9">
        <v>6145.27</v>
      </c>
      <c r="M41" s="9">
        <v>328.5</v>
      </c>
      <c r="N41" s="26">
        <f t="shared" si="3"/>
        <v>5.3455747265783275E-2</v>
      </c>
      <c r="O41" s="9">
        <v>25103.799999999992</v>
      </c>
      <c r="P41" s="9">
        <v>8370.1999999999989</v>
      </c>
      <c r="Q41" s="26">
        <f t="shared" si="4"/>
        <v>0.33342362510854939</v>
      </c>
      <c r="R41" s="9">
        <v>22123.550000000007</v>
      </c>
      <c r="S41" s="9">
        <v>7844.14</v>
      </c>
      <c r="T41" s="26">
        <f t="shared" si="5"/>
        <v>0.35456063787231246</v>
      </c>
      <c r="U41" s="9">
        <v>7548.2699999999986</v>
      </c>
      <c r="V41" s="9">
        <v>3646.7200000000003</v>
      </c>
      <c r="W41" s="9">
        <f t="shared" si="6"/>
        <v>0.48311997318590894</v>
      </c>
      <c r="X41" s="9">
        <v>6490.05</v>
      </c>
      <c r="Y41" s="9">
        <v>3013.34</v>
      </c>
      <c r="Z41" s="26">
        <f t="shared" si="7"/>
        <v>0.46430150769254475</v>
      </c>
      <c r="AA41" s="9">
        <v>21070.889999999996</v>
      </c>
      <c r="AB41" s="9">
        <v>8580.0700000000015</v>
      </c>
      <c r="AC41" s="26">
        <f t="shared" si="8"/>
        <v>0.4072001704721539</v>
      </c>
      <c r="AD41" s="9">
        <v>31249.75</v>
      </c>
      <c r="AE41" s="9">
        <v>9907.7799999999988</v>
      </c>
      <c r="AF41" s="26">
        <f t="shared" si="9"/>
        <v>0.31705149641197128</v>
      </c>
      <c r="AG41" s="9">
        <v>27912.289999999997</v>
      </c>
      <c r="AH41" s="9">
        <v>7404.2200000000012</v>
      </c>
      <c r="AI41" s="26">
        <f t="shared" si="10"/>
        <v>0.26526737863500277</v>
      </c>
      <c r="AJ41" s="9">
        <v>30019.339999999997</v>
      </c>
      <c r="AK41" s="9">
        <v>14354.740000000002</v>
      </c>
      <c r="AL41" s="26">
        <f t="shared" si="11"/>
        <v>0.47818306465098842</v>
      </c>
      <c r="AM41" s="9">
        <v>12642.5</v>
      </c>
      <c r="AN41" s="9">
        <v>4600.8100000000004</v>
      </c>
      <c r="AO41" s="26">
        <f t="shared" si="12"/>
        <v>0.36391615582361087</v>
      </c>
      <c r="AP41" s="9">
        <v>6490.05</v>
      </c>
      <c r="AQ41" s="9">
        <v>2774.41</v>
      </c>
      <c r="AR41" s="26">
        <f t="shared" si="13"/>
        <v>0.42748669116570748</v>
      </c>
      <c r="AS41" s="29">
        <f t="shared" si="14"/>
        <v>214528.97</v>
      </c>
      <c r="AT41" s="29">
        <f t="shared" si="14"/>
        <v>76481.260000000009</v>
      </c>
    </row>
    <row r="42" spans="1:48" x14ac:dyDescent="0.25">
      <c r="A42" s="17">
        <v>450190</v>
      </c>
      <c r="B42" s="16" t="s">
        <v>40</v>
      </c>
      <c r="C42" s="18">
        <v>2042.21</v>
      </c>
      <c r="D42" s="18">
        <v>665.19444444444446</v>
      </c>
      <c r="E42" s="28">
        <f t="shared" si="0"/>
        <v>0.32572284164921556</v>
      </c>
      <c r="F42" s="18">
        <v>10257.019999999999</v>
      </c>
      <c r="G42" s="18">
        <v>752.56156862745104</v>
      </c>
      <c r="H42" s="28">
        <f t="shared" si="1"/>
        <v>7.3370391071427288E-2</v>
      </c>
      <c r="I42" s="18">
        <v>12660.960000000001</v>
      </c>
      <c r="J42" s="18">
        <v>1654.3487581699346</v>
      </c>
      <c r="K42" s="28">
        <f t="shared" si="2"/>
        <v>0.13066534908647801</v>
      </c>
      <c r="L42" s="18">
        <v>13857.019999999999</v>
      </c>
      <c r="M42" s="18">
        <v>3729.3815686274511</v>
      </c>
      <c r="N42" s="28">
        <f t="shared" si="3"/>
        <v>0.26913301479159674</v>
      </c>
      <c r="O42" s="18">
        <v>46933.55</v>
      </c>
      <c r="P42" s="18">
        <v>21632.103986928105</v>
      </c>
      <c r="Q42" s="28">
        <f t="shared" si="4"/>
        <v>0.46090917876291276</v>
      </c>
      <c r="R42" s="18">
        <v>14974.96</v>
      </c>
      <c r="S42" s="18">
        <v>4489.9403267973858</v>
      </c>
      <c r="T42" s="28">
        <f t="shared" si="5"/>
        <v>0.29982987111801207</v>
      </c>
      <c r="U42" s="18">
        <v>21015.82</v>
      </c>
      <c r="V42" s="18">
        <v>864.79764705882349</v>
      </c>
      <c r="W42" s="18">
        <f t="shared" si="6"/>
        <v>4.1149840789406436E-2</v>
      </c>
      <c r="X42" s="18">
        <v>4862.66</v>
      </c>
      <c r="Y42" s="18">
        <v>1633.4215686274511</v>
      </c>
      <c r="Z42" s="28">
        <f t="shared" si="7"/>
        <v>0.33591112038009052</v>
      </c>
      <c r="AA42" s="18">
        <v>18302.38</v>
      </c>
      <c r="AB42" s="18">
        <v>3114.871895424837</v>
      </c>
      <c r="AC42" s="28">
        <f t="shared" si="8"/>
        <v>0.17018944505713665</v>
      </c>
      <c r="AD42" s="18">
        <v>90833.489279667192</v>
      </c>
      <c r="AE42" s="18">
        <v>16517.559411764705</v>
      </c>
      <c r="AF42" s="28">
        <f t="shared" si="9"/>
        <v>0.18184437857395083</v>
      </c>
      <c r="AG42" s="18">
        <v>137936.5</v>
      </c>
      <c r="AH42" s="18">
        <v>10831.483464052288</v>
      </c>
      <c r="AI42" s="28">
        <f t="shared" si="10"/>
        <v>7.8525143555565696E-2</v>
      </c>
      <c r="AJ42" s="9">
        <v>120352.74</v>
      </c>
      <c r="AK42" s="18">
        <v>15837.820653594768</v>
      </c>
      <c r="AL42" s="28">
        <f t="shared" si="11"/>
        <v>0.13159501523267994</v>
      </c>
      <c r="AM42" s="18">
        <v>10601.420000000002</v>
      </c>
      <c r="AN42" s="18">
        <v>1723.1031372549021</v>
      </c>
      <c r="AO42" s="28">
        <f t="shared" si="12"/>
        <v>0.162535126167523</v>
      </c>
      <c r="AP42" s="18">
        <v>4382.66</v>
      </c>
      <c r="AQ42" s="18">
        <v>451.46156862745102</v>
      </c>
      <c r="AR42" s="28">
        <f t="shared" si="13"/>
        <v>0.10301085838907217</v>
      </c>
      <c r="AS42" s="29">
        <f t="shared" si="14"/>
        <v>509013.38927966717</v>
      </c>
      <c r="AT42" s="29">
        <f t="shared" si="14"/>
        <v>83898.05</v>
      </c>
    </row>
    <row r="43" spans="1:48" x14ac:dyDescent="0.25">
      <c r="A43" s="17">
        <v>45019001</v>
      </c>
      <c r="B43" t="s">
        <v>85</v>
      </c>
      <c r="C43" s="9">
        <v>0</v>
      </c>
      <c r="D43" s="9">
        <v>0</v>
      </c>
      <c r="E43" s="26" t="str">
        <f t="shared" si="0"/>
        <v/>
      </c>
      <c r="F43" s="9">
        <v>0</v>
      </c>
      <c r="G43" s="9">
        <v>0</v>
      </c>
      <c r="H43" s="26" t="str">
        <f t="shared" si="1"/>
        <v/>
      </c>
      <c r="I43" s="9">
        <v>0</v>
      </c>
      <c r="J43" s="9">
        <v>0</v>
      </c>
      <c r="K43" s="26" t="str">
        <f t="shared" si="2"/>
        <v/>
      </c>
      <c r="L43" s="9">
        <v>0</v>
      </c>
      <c r="M43" s="9">
        <v>0</v>
      </c>
      <c r="N43" s="26" t="str">
        <f t="shared" si="3"/>
        <v/>
      </c>
      <c r="O43" s="9">
        <v>0</v>
      </c>
      <c r="P43" s="9">
        <v>0</v>
      </c>
      <c r="Q43" s="26" t="str">
        <f t="shared" si="4"/>
        <v/>
      </c>
      <c r="R43" s="9">
        <v>0</v>
      </c>
      <c r="S43" s="9">
        <v>0</v>
      </c>
      <c r="T43" s="26" t="str">
        <f t="shared" si="5"/>
        <v/>
      </c>
      <c r="U43" s="9">
        <v>0</v>
      </c>
      <c r="V43" s="9">
        <v>0</v>
      </c>
      <c r="W43" s="9" t="str">
        <f t="shared" si="6"/>
        <v/>
      </c>
      <c r="X43" s="9">
        <v>0</v>
      </c>
      <c r="Y43" s="9">
        <v>0</v>
      </c>
      <c r="Z43" s="26" t="str">
        <f t="shared" si="7"/>
        <v/>
      </c>
      <c r="AA43" s="9">
        <v>0</v>
      </c>
      <c r="AB43" s="9">
        <v>0</v>
      </c>
      <c r="AC43" s="26" t="str">
        <f t="shared" si="8"/>
        <v/>
      </c>
      <c r="AD43" s="9">
        <v>0</v>
      </c>
      <c r="AE43" s="9">
        <v>0</v>
      </c>
      <c r="AF43" s="26" t="str">
        <f t="shared" si="9"/>
        <v/>
      </c>
      <c r="AG43" s="9">
        <v>0</v>
      </c>
      <c r="AH43" s="9">
        <v>700</v>
      </c>
      <c r="AI43" s="26" t="str">
        <f t="shared" si="10"/>
        <v/>
      </c>
      <c r="AJ43" s="9">
        <v>0</v>
      </c>
      <c r="AK43" s="9">
        <v>0</v>
      </c>
      <c r="AL43" s="26" t="str">
        <f t="shared" si="11"/>
        <v/>
      </c>
      <c r="AM43" s="9">
        <v>0</v>
      </c>
      <c r="AN43" s="9">
        <v>0</v>
      </c>
      <c r="AO43" s="26" t="str">
        <f t="shared" si="12"/>
        <v/>
      </c>
      <c r="AP43" s="9">
        <v>0</v>
      </c>
      <c r="AQ43" s="9">
        <v>0</v>
      </c>
      <c r="AR43" s="26" t="str">
        <f t="shared" si="13"/>
        <v/>
      </c>
      <c r="AS43" s="29">
        <f t="shared" si="14"/>
        <v>0</v>
      </c>
      <c r="AT43" s="29">
        <f t="shared" si="14"/>
        <v>700</v>
      </c>
    </row>
    <row r="44" spans="1:48" x14ac:dyDescent="0.25">
      <c r="A44" s="17">
        <v>45019005</v>
      </c>
      <c r="B44" s="16" t="s">
        <v>41</v>
      </c>
      <c r="C44" s="9">
        <v>0</v>
      </c>
      <c r="D44" s="9">
        <v>0</v>
      </c>
      <c r="E44" s="26" t="str">
        <f t="shared" si="0"/>
        <v/>
      </c>
      <c r="F44" s="9">
        <v>0</v>
      </c>
      <c r="G44" s="9">
        <v>0</v>
      </c>
      <c r="H44" s="26" t="str">
        <f t="shared" si="1"/>
        <v/>
      </c>
      <c r="I44" s="9">
        <v>0</v>
      </c>
      <c r="J44" s="9">
        <v>0</v>
      </c>
      <c r="K44" s="26" t="str">
        <f t="shared" si="2"/>
        <v/>
      </c>
      <c r="L44" s="9">
        <v>0</v>
      </c>
      <c r="M44" s="9">
        <v>0</v>
      </c>
      <c r="N44" s="26" t="str">
        <f t="shared" si="3"/>
        <v/>
      </c>
      <c r="O44" s="9">
        <v>0</v>
      </c>
      <c r="P44" s="9">
        <v>610.78</v>
      </c>
      <c r="Q44" s="26" t="str">
        <f t="shared" si="4"/>
        <v/>
      </c>
      <c r="R44" s="9">
        <v>0</v>
      </c>
      <c r="S44" s="9">
        <v>0</v>
      </c>
      <c r="T44" s="26" t="str">
        <f t="shared" si="5"/>
        <v/>
      </c>
      <c r="U44" s="9">
        <v>0</v>
      </c>
      <c r="V44" s="9">
        <v>0</v>
      </c>
      <c r="W44" s="9" t="str">
        <f t="shared" si="6"/>
        <v/>
      </c>
      <c r="X44" s="9">
        <v>0</v>
      </c>
      <c r="Y44" s="9">
        <v>0</v>
      </c>
      <c r="Z44" s="26" t="str">
        <f t="shared" si="7"/>
        <v/>
      </c>
      <c r="AA44" s="9">
        <v>0</v>
      </c>
      <c r="AB44" s="9">
        <v>0</v>
      </c>
      <c r="AC44" s="26" t="str">
        <f t="shared" si="8"/>
        <v/>
      </c>
      <c r="AD44" s="9">
        <v>0</v>
      </c>
      <c r="AE44" s="9">
        <v>0</v>
      </c>
      <c r="AF44" s="26" t="str">
        <f t="shared" si="9"/>
        <v/>
      </c>
      <c r="AG44" s="9">
        <v>12000</v>
      </c>
      <c r="AH44" s="9">
        <v>1137.46</v>
      </c>
      <c r="AI44" s="26">
        <f t="shared" si="10"/>
        <v>9.4788333333333336E-2</v>
      </c>
      <c r="AJ44" s="9">
        <v>0</v>
      </c>
      <c r="AK44" s="9">
        <v>0</v>
      </c>
      <c r="AL44" s="26" t="str">
        <f t="shared" si="11"/>
        <v/>
      </c>
      <c r="AM44" s="9">
        <v>0</v>
      </c>
      <c r="AN44" s="9">
        <v>0</v>
      </c>
      <c r="AO44" s="26" t="str">
        <f t="shared" si="12"/>
        <v/>
      </c>
      <c r="AP44" s="9">
        <v>0</v>
      </c>
      <c r="AQ44" s="9">
        <v>0</v>
      </c>
      <c r="AR44" s="26" t="str">
        <f t="shared" si="13"/>
        <v/>
      </c>
      <c r="AS44" s="29">
        <f t="shared" si="14"/>
        <v>12000</v>
      </c>
      <c r="AT44" s="29">
        <f t="shared" si="14"/>
        <v>1748.24</v>
      </c>
    </row>
    <row r="45" spans="1:48" x14ac:dyDescent="0.25">
      <c r="A45" s="17">
        <v>45019015</v>
      </c>
      <c r="B45" s="16" t="s">
        <v>42</v>
      </c>
      <c r="C45" s="9">
        <v>0</v>
      </c>
      <c r="D45" s="9">
        <v>0</v>
      </c>
      <c r="E45" s="26" t="str">
        <f t="shared" si="0"/>
        <v/>
      </c>
      <c r="F45" s="9">
        <v>0</v>
      </c>
      <c r="G45" s="9">
        <v>0</v>
      </c>
      <c r="H45" s="26" t="str">
        <f t="shared" si="1"/>
        <v/>
      </c>
      <c r="I45" s="9">
        <v>0</v>
      </c>
      <c r="J45" s="9">
        <v>0</v>
      </c>
      <c r="K45" s="26" t="str">
        <f t="shared" si="2"/>
        <v/>
      </c>
      <c r="L45" s="9">
        <v>0</v>
      </c>
      <c r="M45" s="9">
        <v>0</v>
      </c>
      <c r="N45" s="26" t="str">
        <f t="shared" si="3"/>
        <v/>
      </c>
      <c r="O45" s="9">
        <v>0</v>
      </c>
      <c r="P45" s="9">
        <v>0</v>
      </c>
      <c r="Q45" s="26" t="str">
        <f t="shared" si="4"/>
        <v/>
      </c>
      <c r="R45" s="9">
        <v>0</v>
      </c>
      <c r="S45" s="9">
        <v>0</v>
      </c>
      <c r="T45" s="26" t="str">
        <f t="shared" si="5"/>
        <v/>
      </c>
      <c r="U45" s="9">
        <v>0</v>
      </c>
      <c r="V45" s="9">
        <v>0</v>
      </c>
      <c r="W45" s="9" t="str">
        <f t="shared" si="6"/>
        <v/>
      </c>
      <c r="X45" s="9">
        <v>0</v>
      </c>
      <c r="Y45" s="9">
        <v>0</v>
      </c>
      <c r="Z45" s="26" t="str">
        <f t="shared" si="7"/>
        <v/>
      </c>
      <c r="AA45" s="9">
        <v>0</v>
      </c>
      <c r="AB45" s="9">
        <v>0</v>
      </c>
      <c r="AC45" s="26" t="str">
        <f t="shared" si="8"/>
        <v/>
      </c>
      <c r="AD45" s="9">
        <v>0</v>
      </c>
      <c r="AE45" s="9">
        <v>0</v>
      </c>
      <c r="AF45" s="26" t="str">
        <f t="shared" si="9"/>
        <v/>
      </c>
      <c r="AG45" s="9">
        <v>50000</v>
      </c>
      <c r="AH45" s="9">
        <v>1679.4</v>
      </c>
      <c r="AI45" s="26">
        <f t="shared" si="10"/>
        <v>3.3588E-2</v>
      </c>
      <c r="AJ45" s="9">
        <v>0</v>
      </c>
      <c r="AK45" s="9">
        <v>0</v>
      </c>
      <c r="AL45" s="26" t="str">
        <f t="shared" si="11"/>
        <v/>
      </c>
      <c r="AM45" s="9">
        <v>0</v>
      </c>
      <c r="AN45" s="9">
        <v>0</v>
      </c>
      <c r="AO45" s="26" t="str">
        <f t="shared" si="12"/>
        <v/>
      </c>
      <c r="AP45" s="9">
        <v>0</v>
      </c>
      <c r="AQ45" s="9">
        <v>0</v>
      </c>
      <c r="AR45" s="26" t="str">
        <f t="shared" si="13"/>
        <v/>
      </c>
      <c r="AS45" s="29">
        <f t="shared" si="14"/>
        <v>50000</v>
      </c>
      <c r="AT45" s="29">
        <f t="shared" si="14"/>
        <v>1679.4</v>
      </c>
    </row>
    <row r="46" spans="1:48" x14ac:dyDescent="0.25">
      <c r="A46" s="17">
        <v>45019019</v>
      </c>
      <c r="B46" s="16" t="s">
        <v>43</v>
      </c>
      <c r="C46" s="9">
        <v>0</v>
      </c>
      <c r="D46" s="9">
        <v>0</v>
      </c>
      <c r="E46" s="26" t="str">
        <f t="shared" si="0"/>
        <v/>
      </c>
      <c r="F46" s="9">
        <v>0</v>
      </c>
      <c r="G46" s="9">
        <v>0</v>
      </c>
      <c r="H46" s="26" t="str">
        <f t="shared" si="1"/>
        <v/>
      </c>
      <c r="I46" s="9">
        <v>0</v>
      </c>
      <c r="J46" s="9">
        <v>0</v>
      </c>
      <c r="K46" s="26" t="str">
        <f t="shared" si="2"/>
        <v/>
      </c>
      <c r="L46" s="9">
        <v>0</v>
      </c>
      <c r="M46" s="9">
        <v>0</v>
      </c>
      <c r="N46" s="26" t="str">
        <f t="shared" si="3"/>
        <v/>
      </c>
      <c r="O46" s="9">
        <v>30000</v>
      </c>
      <c r="P46" s="9">
        <v>8496</v>
      </c>
      <c r="Q46" s="26">
        <f t="shared" si="4"/>
        <v>0.28320000000000001</v>
      </c>
      <c r="R46" s="9">
        <v>0</v>
      </c>
      <c r="S46" s="9">
        <v>0</v>
      </c>
      <c r="T46" s="26" t="str">
        <f t="shared" si="5"/>
        <v/>
      </c>
      <c r="U46" s="9">
        <v>0</v>
      </c>
      <c r="V46" s="9">
        <v>0</v>
      </c>
      <c r="W46" s="9" t="str">
        <f t="shared" si="6"/>
        <v/>
      </c>
      <c r="X46" s="9">
        <v>0</v>
      </c>
      <c r="Y46" s="9">
        <v>0</v>
      </c>
      <c r="Z46" s="26" t="str">
        <f t="shared" si="7"/>
        <v/>
      </c>
      <c r="AA46" s="9">
        <v>0</v>
      </c>
      <c r="AB46" s="9">
        <v>0</v>
      </c>
      <c r="AC46" s="26" t="str">
        <f t="shared" si="8"/>
        <v/>
      </c>
      <c r="AD46" s="9">
        <v>0</v>
      </c>
      <c r="AE46" s="9">
        <v>0</v>
      </c>
      <c r="AF46" s="26" t="str">
        <f t="shared" si="9"/>
        <v/>
      </c>
      <c r="AG46" s="9">
        <v>0</v>
      </c>
      <c r="AH46" s="9">
        <v>0</v>
      </c>
      <c r="AI46" s="26" t="str">
        <f t="shared" si="10"/>
        <v/>
      </c>
      <c r="AJ46" s="9">
        <v>0</v>
      </c>
      <c r="AK46" s="9">
        <v>0</v>
      </c>
      <c r="AL46" s="26" t="str">
        <f t="shared" si="11"/>
        <v/>
      </c>
      <c r="AM46" s="9">
        <v>0</v>
      </c>
      <c r="AN46" s="9">
        <v>0</v>
      </c>
      <c r="AO46" s="26" t="str">
        <f t="shared" si="12"/>
        <v/>
      </c>
      <c r="AP46" s="9">
        <v>0</v>
      </c>
      <c r="AQ46" s="9">
        <v>0</v>
      </c>
      <c r="AR46" s="26" t="str">
        <f t="shared" si="13"/>
        <v/>
      </c>
      <c r="AS46" s="29">
        <f t="shared" si="14"/>
        <v>30000</v>
      </c>
      <c r="AT46" s="29">
        <f t="shared" si="14"/>
        <v>8496</v>
      </c>
    </row>
    <row r="47" spans="1:48" x14ac:dyDescent="0.25">
      <c r="A47" s="17">
        <v>45019020</v>
      </c>
      <c r="B47" s="16" t="s">
        <v>44</v>
      </c>
      <c r="C47" s="9">
        <v>0</v>
      </c>
      <c r="D47" s="9">
        <v>478.17</v>
      </c>
      <c r="E47" s="26" t="str">
        <f t="shared" si="0"/>
        <v/>
      </c>
      <c r="F47" s="9">
        <v>6000</v>
      </c>
      <c r="G47" s="9">
        <v>246.79</v>
      </c>
      <c r="H47" s="26">
        <f t="shared" si="1"/>
        <v>4.1131666666666664E-2</v>
      </c>
      <c r="I47" s="9">
        <v>6900</v>
      </c>
      <c r="J47" s="9">
        <v>560</v>
      </c>
      <c r="K47" s="26">
        <f t="shared" si="2"/>
        <v>8.1159420289855067E-2</v>
      </c>
      <c r="L47" s="9">
        <v>9600</v>
      </c>
      <c r="M47" s="9">
        <v>3184.92</v>
      </c>
      <c r="N47" s="26">
        <f t="shared" si="3"/>
        <v>0.33176250000000002</v>
      </c>
      <c r="O47" s="9">
        <v>0</v>
      </c>
      <c r="P47" s="9">
        <v>8621.8300000000017</v>
      </c>
      <c r="Q47" s="26" t="str">
        <f t="shared" si="4"/>
        <v/>
      </c>
      <c r="R47" s="9">
        <v>0</v>
      </c>
      <c r="S47" s="9">
        <v>320</v>
      </c>
      <c r="T47" s="26" t="str">
        <f t="shared" si="5"/>
        <v/>
      </c>
      <c r="U47" s="9">
        <v>16000</v>
      </c>
      <c r="V47" s="9">
        <v>320</v>
      </c>
      <c r="W47" s="9">
        <f t="shared" si="6"/>
        <v>0.02</v>
      </c>
      <c r="X47" s="9">
        <v>480</v>
      </c>
      <c r="Y47" s="9">
        <v>62.63</v>
      </c>
      <c r="Z47" s="26">
        <f t="shared" si="7"/>
        <v>0.13047916666666667</v>
      </c>
      <c r="AA47" s="9">
        <v>3899.9999999999995</v>
      </c>
      <c r="AB47" s="9">
        <v>0</v>
      </c>
      <c r="AC47" s="26">
        <f t="shared" si="8"/>
        <v>0</v>
      </c>
      <c r="AD47" s="9">
        <v>69549.309279667199</v>
      </c>
      <c r="AE47" s="9">
        <v>8215.84</v>
      </c>
      <c r="AF47" s="26">
        <f t="shared" si="9"/>
        <v>0.11812971379719954</v>
      </c>
      <c r="AG47" s="9">
        <v>7680</v>
      </c>
      <c r="AH47" s="9">
        <v>2053.85</v>
      </c>
      <c r="AI47" s="26">
        <f t="shared" si="10"/>
        <v>0.26742838541666664</v>
      </c>
      <c r="AJ47" s="33">
        <v>100000</v>
      </c>
      <c r="AK47" s="33">
        <v>11120.109999999997</v>
      </c>
      <c r="AL47" s="26">
        <f t="shared" si="11"/>
        <v>0.11120109999999997</v>
      </c>
      <c r="AM47" s="9">
        <v>1960</v>
      </c>
      <c r="AN47" s="9">
        <v>820.18000000000006</v>
      </c>
      <c r="AO47" s="26">
        <f t="shared" si="12"/>
        <v>0.4184591836734694</v>
      </c>
      <c r="AP47" s="9">
        <v>0</v>
      </c>
      <c r="AQ47" s="9">
        <v>0</v>
      </c>
      <c r="AR47" s="26" t="str">
        <f t="shared" si="13"/>
        <v/>
      </c>
      <c r="AS47" s="29">
        <f t="shared" si="14"/>
        <v>222069.30927966721</v>
      </c>
      <c r="AT47" s="29">
        <f t="shared" si="14"/>
        <v>36004.32</v>
      </c>
    </row>
    <row r="48" spans="1:48" x14ac:dyDescent="0.25">
      <c r="A48" s="17">
        <v>45019022</v>
      </c>
      <c r="B48" s="16" t="s">
        <v>45</v>
      </c>
      <c r="C48" s="9">
        <v>0</v>
      </c>
      <c r="D48" s="9">
        <v>0</v>
      </c>
      <c r="E48" s="26" t="str">
        <f t="shared" si="0"/>
        <v/>
      </c>
      <c r="F48" s="9">
        <v>0</v>
      </c>
      <c r="G48" s="9">
        <v>54.31</v>
      </c>
      <c r="H48" s="26" t="str">
        <f t="shared" si="1"/>
        <v/>
      </c>
      <c r="I48" s="9">
        <v>0</v>
      </c>
      <c r="J48" s="9">
        <v>17.07</v>
      </c>
      <c r="K48" s="26" t="str">
        <f t="shared" si="2"/>
        <v/>
      </c>
      <c r="L48" s="9">
        <v>0</v>
      </c>
      <c r="M48" s="9">
        <v>37</v>
      </c>
      <c r="N48" s="26" t="str">
        <f t="shared" si="3"/>
        <v/>
      </c>
      <c r="O48" s="9">
        <v>0</v>
      </c>
      <c r="P48" s="9">
        <v>130</v>
      </c>
      <c r="Q48" s="26" t="str">
        <f t="shared" si="4"/>
        <v/>
      </c>
      <c r="R48" s="9">
        <v>0</v>
      </c>
      <c r="S48" s="9">
        <v>13.5</v>
      </c>
      <c r="T48" s="26" t="str">
        <f t="shared" si="5"/>
        <v/>
      </c>
      <c r="U48" s="9">
        <v>0</v>
      </c>
      <c r="V48" s="9">
        <v>0</v>
      </c>
      <c r="W48" s="9" t="str">
        <f t="shared" si="6"/>
        <v/>
      </c>
      <c r="X48" s="9">
        <v>0</v>
      </c>
      <c r="Y48" s="9">
        <v>0</v>
      </c>
      <c r="Z48" s="26" t="str">
        <f t="shared" si="7"/>
        <v/>
      </c>
      <c r="AA48" s="9">
        <v>0</v>
      </c>
      <c r="AB48" s="9">
        <v>0</v>
      </c>
      <c r="AC48" s="26" t="str">
        <f t="shared" si="8"/>
        <v/>
      </c>
      <c r="AD48" s="9">
        <v>0</v>
      </c>
      <c r="AE48" s="9">
        <v>201.27999999999997</v>
      </c>
      <c r="AF48" s="26" t="str">
        <f t="shared" si="9"/>
        <v/>
      </c>
      <c r="AG48" s="9">
        <v>0</v>
      </c>
      <c r="AH48" s="9">
        <v>12</v>
      </c>
      <c r="AI48" s="26" t="str">
        <f t="shared" si="10"/>
        <v/>
      </c>
      <c r="AJ48" s="9">
        <v>0</v>
      </c>
      <c r="AK48" s="9">
        <v>341.75999999999993</v>
      </c>
      <c r="AL48" s="26" t="str">
        <f t="shared" si="11"/>
        <v/>
      </c>
      <c r="AM48" s="9">
        <v>0</v>
      </c>
      <c r="AN48" s="9">
        <v>0</v>
      </c>
      <c r="AO48" s="26" t="str">
        <f t="shared" si="12"/>
        <v/>
      </c>
      <c r="AP48" s="9">
        <v>0</v>
      </c>
      <c r="AQ48" s="9">
        <v>0</v>
      </c>
      <c r="AR48" s="26" t="str">
        <f t="shared" si="13"/>
        <v/>
      </c>
      <c r="AS48" s="29">
        <f t="shared" si="14"/>
        <v>0</v>
      </c>
      <c r="AT48" s="29">
        <f t="shared" si="14"/>
        <v>806.91999999999985</v>
      </c>
    </row>
    <row r="49" spans="1:46" x14ac:dyDescent="0.25">
      <c r="A49" s="17">
        <v>45019025</v>
      </c>
      <c r="B49" s="16" t="s">
        <v>46</v>
      </c>
      <c r="C49" s="9">
        <v>0</v>
      </c>
      <c r="D49" s="9">
        <v>0</v>
      </c>
      <c r="E49" s="26" t="str">
        <f t="shared" si="0"/>
        <v/>
      </c>
      <c r="F49" s="9">
        <v>0</v>
      </c>
      <c r="G49" s="9">
        <v>0</v>
      </c>
      <c r="H49" s="26" t="str">
        <f t="shared" si="1"/>
        <v/>
      </c>
      <c r="I49" s="9">
        <v>0</v>
      </c>
      <c r="J49" s="9">
        <v>0</v>
      </c>
      <c r="K49" s="26" t="str">
        <f t="shared" si="2"/>
        <v/>
      </c>
      <c r="L49" s="9">
        <v>0</v>
      </c>
      <c r="M49" s="9">
        <v>0</v>
      </c>
      <c r="N49" s="26" t="str">
        <f t="shared" si="3"/>
        <v/>
      </c>
      <c r="O49" s="9">
        <v>0</v>
      </c>
      <c r="P49" s="9">
        <v>0</v>
      </c>
      <c r="Q49" s="26" t="str">
        <f t="shared" si="4"/>
        <v/>
      </c>
      <c r="R49" s="9">
        <v>0</v>
      </c>
      <c r="S49" s="9">
        <v>0</v>
      </c>
      <c r="T49" s="26" t="str">
        <f t="shared" si="5"/>
        <v/>
      </c>
      <c r="U49" s="9">
        <v>0</v>
      </c>
      <c r="V49" s="9">
        <v>0</v>
      </c>
      <c r="W49" s="9" t="str">
        <f t="shared" si="6"/>
        <v/>
      </c>
      <c r="X49" s="9">
        <v>0</v>
      </c>
      <c r="Y49" s="9">
        <v>0</v>
      </c>
      <c r="Z49" s="26" t="str">
        <f t="shared" si="7"/>
        <v/>
      </c>
      <c r="AA49" s="9">
        <v>0</v>
      </c>
      <c r="AB49" s="9">
        <v>0</v>
      </c>
      <c r="AC49" s="26" t="str">
        <f t="shared" si="8"/>
        <v/>
      </c>
      <c r="AD49" s="9">
        <v>0</v>
      </c>
      <c r="AE49" s="9">
        <v>0</v>
      </c>
      <c r="AF49" s="26" t="str">
        <f t="shared" si="9"/>
        <v/>
      </c>
      <c r="AG49" s="9">
        <v>0</v>
      </c>
      <c r="AH49" s="9">
        <v>0</v>
      </c>
      <c r="AI49" s="26" t="str">
        <f t="shared" si="10"/>
        <v/>
      </c>
      <c r="AJ49" s="9">
        <v>0</v>
      </c>
      <c r="AK49" s="9">
        <v>0</v>
      </c>
      <c r="AL49" s="26" t="str">
        <f t="shared" si="11"/>
        <v/>
      </c>
      <c r="AM49" s="9">
        <v>0</v>
      </c>
      <c r="AN49" s="9">
        <v>0</v>
      </c>
      <c r="AO49" s="26" t="str">
        <f t="shared" si="12"/>
        <v/>
      </c>
      <c r="AP49" s="9">
        <v>0</v>
      </c>
      <c r="AQ49" s="9">
        <v>0</v>
      </c>
      <c r="AR49" s="26" t="str">
        <f t="shared" si="13"/>
        <v/>
      </c>
      <c r="AS49" s="29">
        <f t="shared" si="14"/>
        <v>0</v>
      </c>
      <c r="AT49" s="29">
        <f t="shared" si="14"/>
        <v>0</v>
      </c>
    </row>
    <row r="50" spans="1:46" x14ac:dyDescent="0.25">
      <c r="A50" s="17">
        <v>45019027</v>
      </c>
      <c r="B50" s="16" t="s">
        <v>47</v>
      </c>
      <c r="C50" s="9">
        <v>0</v>
      </c>
      <c r="D50" s="9">
        <v>0</v>
      </c>
      <c r="E50" s="26" t="str">
        <f t="shared" si="0"/>
        <v/>
      </c>
      <c r="F50" s="9">
        <v>0</v>
      </c>
      <c r="G50" s="9">
        <v>0</v>
      </c>
      <c r="H50" s="26" t="str">
        <f t="shared" si="1"/>
        <v/>
      </c>
      <c r="I50" s="9">
        <v>0</v>
      </c>
      <c r="J50" s="9">
        <v>0</v>
      </c>
      <c r="K50" s="26" t="str">
        <f t="shared" si="2"/>
        <v/>
      </c>
      <c r="L50" s="9">
        <v>0</v>
      </c>
      <c r="M50" s="9">
        <v>0</v>
      </c>
      <c r="N50" s="26" t="str">
        <f t="shared" si="3"/>
        <v/>
      </c>
      <c r="O50" s="9">
        <v>0</v>
      </c>
      <c r="P50" s="9">
        <v>0</v>
      </c>
      <c r="Q50" s="26" t="str">
        <f t="shared" si="4"/>
        <v/>
      </c>
      <c r="R50" s="9">
        <v>0</v>
      </c>
      <c r="S50" s="9">
        <v>0</v>
      </c>
      <c r="T50" s="26" t="str">
        <f t="shared" si="5"/>
        <v/>
      </c>
      <c r="U50" s="9">
        <v>0</v>
      </c>
      <c r="V50" s="9">
        <v>0</v>
      </c>
      <c r="W50" s="9" t="str">
        <f t="shared" si="6"/>
        <v/>
      </c>
      <c r="X50" s="9">
        <v>0</v>
      </c>
      <c r="Y50" s="9">
        <v>0</v>
      </c>
      <c r="Z50" s="26" t="str">
        <f t="shared" si="7"/>
        <v/>
      </c>
      <c r="AA50" s="9">
        <v>0</v>
      </c>
      <c r="AB50" s="9">
        <v>0</v>
      </c>
      <c r="AC50" s="26" t="str">
        <f t="shared" si="8"/>
        <v/>
      </c>
      <c r="AD50" s="9">
        <v>0</v>
      </c>
      <c r="AE50" s="9">
        <v>0</v>
      </c>
      <c r="AF50" s="26" t="str">
        <f t="shared" si="9"/>
        <v/>
      </c>
      <c r="AG50" s="9">
        <v>0</v>
      </c>
      <c r="AH50" s="9">
        <v>0</v>
      </c>
      <c r="AI50" s="26" t="str">
        <f t="shared" si="10"/>
        <v/>
      </c>
      <c r="AJ50" s="9">
        <v>0</v>
      </c>
      <c r="AK50" s="9">
        <v>0</v>
      </c>
      <c r="AL50" s="26" t="str">
        <f t="shared" si="11"/>
        <v/>
      </c>
      <c r="AM50" s="9">
        <v>0</v>
      </c>
      <c r="AN50" s="9">
        <v>0</v>
      </c>
      <c r="AO50" s="26" t="str">
        <f t="shared" si="12"/>
        <v/>
      </c>
      <c r="AP50" s="9">
        <v>0</v>
      </c>
      <c r="AQ50" s="9">
        <v>0</v>
      </c>
      <c r="AR50" s="26" t="str">
        <f t="shared" si="13"/>
        <v/>
      </c>
      <c r="AS50" s="29">
        <f t="shared" si="14"/>
        <v>0</v>
      </c>
      <c r="AT50" s="29">
        <f t="shared" si="14"/>
        <v>0</v>
      </c>
    </row>
    <row r="51" spans="1:46" x14ac:dyDescent="0.25">
      <c r="A51" s="17">
        <v>45019032</v>
      </c>
      <c r="B51" s="16" t="s">
        <v>48</v>
      </c>
      <c r="C51" s="9">
        <v>0</v>
      </c>
      <c r="D51" s="9">
        <v>0</v>
      </c>
      <c r="E51" s="26" t="str">
        <f t="shared" si="0"/>
        <v/>
      </c>
      <c r="F51" s="9">
        <v>0</v>
      </c>
      <c r="G51" s="9">
        <v>0</v>
      </c>
      <c r="H51" s="26" t="str">
        <f t="shared" si="1"/>
        <v/>
      </c>
      <c r="I51" s="9">
        <v>0</v>
      </c>
      <c r="J51" s="9">
        <v>0</v>
      </c>
      <c r="K51" s="26" t="str">
        <f t="shared" si="2"/>
        <v/>
      </c>
      <c r="L51" s="9">
        <v>0</v>
      </c>
      <c r="M51" s="9">
        <v>56</v>
      </c>
      <c r="N51" s="26" t="str">
        <f t="shared" si="3"/>
        <v/>
      </c>
      <c r="O51" s="9">
        <v>0</v>
      </c>
      <c r="P51" s="9">
        <v>13</v>
      </c>
      <c r="Q51" s="26" t="str">
        <f t="shared" si="4"/>
        <v/>
      </c>
      <c r="R51" s="9">
        <v>0</v>
      </c>
      <c r="S51" s="9">
        <v>0</v>
      </c>
      <c r="T51" s="26" t="str">
        <f t="shared" si="5"/>
        <v/>
      </c>
      <c r="U51" s="9">
        <v>0</v>
      </c>
      <c r="V51" s="9">
        <v>0</v>
      </c>
      <c r="W51" s="9" t="str">
        <f t="shared" si="6"/>
        <v/>
      </c>
      <c r="X51" s="9">
        <v>0</v>
      </c>
      <c r="Y51" s="9">
        <v>0</v>
      </c>
      <c r="Z51" s="26" t="str">
        <f t="shared" si="7"/>
        <v/>
      </c>
      <c r="AA51" s="9">
        <v>0</v>
      </c>
      <c r="AB51" s="9">
        <v>0</v>
      </c>
      <c r="AC51" s="26" t="str">
        <f t="shared" si="8"/>
        <v/>
      </c>
      <c r="AD51" s="9">
        <v>0</v>
      </c>
      <c r="AE51" s="9">
        <v>42.2</v>
      </c>
      <c r="AF51" s="26" t="str">
        <f t="shared" si="9"/>
        <v/>
      </c>
      <c r="AG51" s="9">
        <v>0</v>
      </c>
      <c r="AH51" s="9">
        <v>72.44</v>
      </c>
      <c r="AI51" s="26" t="str">
        <f t="shared" si="10"/>
        <v/>
      </c>
      <c r="AJ51" s="9">
        <v>0</v>
      </c>
      <c r="AK51" s="9">
        <v>68.8</v>
      </c>
      <c r="AL51" s="26" t="str">
        <f t="shared" si="11"/>
        <v/>
      </c>
      <c r="AM51" s="9">
        <v>0</v>
      </c>
      <c r="AN51" s="9">
        <v>0</v>
      </c>
      <c r="AO51" s="26" t="str">
        <f t="shared" si="12"/>
        <v/>
      </c>
      <c r="AP51" s="9">
        <v>0</v>
      </c>
      <c r="AQ51" s="9">
        <v>0</v>
      </c>
      <c r="AR51" s="26" t="str">
        <f t="shared" si="13"/>
        <v/>
      </c>
      <c r="AS51" s="29">
        <f t="shared" si="14"/>
        <v>0</v>
      </c>
      <c r="AT51" s="29">
        <f t="shared" si="14"/>
        <v>252.44</v>
      </c>
    </row>
    <row r="52" spans="1:46" x14ac:dyDescent="0.25">
      <c r="A52" s="17">
        <v>45019045</v>
      </c>
      <c r="B52" s="16" t="s">
        <v>49</v>
      </c>
      <c r="C52" s="9">
        <v>0</v>
      </c>
      <c r="D52" s="9">
        <v>0</v>
      </c>
      <c r="E52" s="26" t="str">
        <f t="shared" si="0"/>
        <v/>
      </c>
      <c r="F52" s="9">
        <v>0</v>
      </c>
      <c r="G52" s="9">
        <v>0</v>
      </c>
      <c r="H52" s="26" t="str">
        <f t="shared" si="1"/>
        <v/>
      </c>
      <c r="I52" s="9">
        <v>0</v>
      </c>
      <c r="J52" s="9">
        <v>0</v>
      </c>
      <c r="K52" s="26" t="str">
        <f t="shared" si="2"/>
        <v/>
      </c>
      <c r="L52" s="9">
        <v>0</v>
      </c>
      <c r="M52" s="9">
        <v>0</v>
      </c>
      <c r="N52" s="26" t="str">
        <f t="shared" si="3"/>
        <v/>
      </c>
      <c r="O52" s="9">
        <v>0</v>
      </c>
      <c r="P52" s="9">
        <v>0</v>
      </c>
      <c r="Q52" s="26" t="str">
        <f t="shared" si="4"/>
        <v/>
      </c>
      <c r="R52" s="9">
        <v>0</v>
      </c>
      <c r="S52" s="9">
        <v>0</v>
      </c>
      <c r="T52" s="26" t="str">
        <f t="shared" si="5"/>
        <v/>
      </c>
      <c r="U52" s="9">
        <v>0</v>
      </c>
      <c r="V52" s="9">
        <v>0</v>
      </c>
      <c r="W52" s="9" t="str">
        <f t="shared" si="6"/>
        <v/>
      </c>
      <c r="X52" s="9">
        <v>0</v>
      </c>
      <c r="Y52" s="9">
        <v>0</v>
      </c>
      <c r="Z52" s="26" t="str">
        <f t="shared" si="7"/>
        <v/>
      </c>
      <c r="AA52" s="9">
        <v>0</v>
      </c>
      <c r="AB52" s="9">
        <v>0</v>
      </c>
      <c r="AC52" s="26" t="str">
        <f t="shared" si="8"/>
        <v/>
      </c>
      <c r="AD52" s="9">
        <v>0</v>
      </c>
      <c r="AE52" s="9">
        <v>0</v>
      </c>
      <c r="AF52" s="26" t="str">
        <f t="shared" si="9"/>
        <v/>
      </c>
      <c r="AG52" s="9">
        <v>1344</v>
      </c>
      <c r="AH52" s="9">
        <v>0</v>
      </c>
      <c r="AI52" s="26">
        <f t="shared" si="10"/>
        <v>0</v>
      </c>
      <c r="AJ52" s="9">
        <v>0</v>
      </c>
      <c r="AK52" s="9">
        <v>0</v>
      </c>
      <c r="AL52" s="26" t="str">
        <f t="shared" si="11"/>
        <v/>
      </c>
      <c r="AM52" s="9">
        <v>0</v>
      </c>
      <c r="AN52" s="9">
        <v>0</v>
      </c>
      <c r="AO52" s="26" t="str">
        <f t="shared" si="12"/>
        <v/>
      </c>
      <c r="AP52" s="9">
        <v>0</v>
      </c>
      <c r="AQ52" s="9">
        <v>0</v>
      </c>
      <c r="AR52" s="26" t="str">
        <f t="shared" si="13"/>
        <v/>
      </c>
      <c r="AS52" s="29">
        <f t="shared" si="14"/>
        <v>1344</v>
      </c>
      <c r="AT52" s="29">
        <f t="shared" si="14"/>
        <v>0</v>
      </c>
    </row>
    <row r="53" spans="1:46" x14ac:dyDescent="0.25">
      <c r="A53" s="17">
        <v>45019050</v>
      </c>
      <c r="B53" s="16" t="s">
        <v>50</v>
      </c>
      <c r="C53" s="9">
        <v>282.83</v>
      </c>
      <c r="D53" s="9">
        <v>0</v>
      </c>
      <c r="E53" s="26">
        <f t="shared" si="0"/>
        <v>0</v>
      </c>
      <c r="F53" s="9">
        <v>848.48</v>
      </c>
      <c r="G53" s="9">
        <v>0</v>
      </c>
      <c r="H53" s="26">
        <f t="shared" si="1"/>
        <v>0</v>
      </c>
      <c r="I53" s="9">
        <v>1131.31</v>
      </c>
      <c r="J53" s="9">
        <v>0</v>
      </c>
      <c r="K53" s="26">
        <f t="shared" si="2"/>
        <v>0</v>
      </c>
      <c r="L53" s="9">
        <v>848.48</v>
      </c>
      <c r="M53" s="9">
        <v>0</v>
      </c>
      <c r="N53" s="26">
        <f t="shared" si="3"/>
        <v>0</v>
      </c>
      <c r="O53" s="9">
        <v>3111.11</v>
      </c>
      <c r="P53" s="9">
        <v>0</v>
      </c>
      <c r="Q53" s="26">
        <f t="shared" si="4"/>
        <v>0</v>
      </c>
      <c r="R53" s="9">
        <v>2828.28</v>
      </c>
      <c r="S53" s="9">
        <v>0</v>
      </c>
      <c r="T53" s="26">
        <f t="shared" si="5"/>
        <v>0</v>
      </c>
      <c r="U53" s="9">
        <v>848.48</v>
      </c>
      <c r="V53" s="9">
        <v>0</v>
      </c>
      <c r="W53" s="9">
        <f t="shared" si="6"/>
        <v>0</v>
      </c>
      <c r="X53" s="9">
        <v>848.48</v>
      </c>
      <c r="Y53" s="9">
        <v>0</v>
      </c>
      <c r="Z53" s="26">
        <f t="shared" si="7"/>
        <v>0</v>
      </c>
      <c r="AA53" s="9">
        <v>2828.28</v>
      </c>
      <c r="AB53" s="9">
        <v>0</v>
      </c>
      <c r="AC53" s="26">
        <f t="shared" si="8"/>
        <v>0</v>
      </c>
      <c r="AD53" s="9">
        <v>4242.42</v>
      </c>
      <c r="AE53" s="9">
        <v>0</v>
      </c>
      <c r="AF53" s="26">
        <f t="shared" si="9"/>
        <v>0</v>
      </c>
      <c r="AG53" s="9">
        <v>3676.77</v>
      </c>
      <c r="AH53" s="9">
        <v>0</v>
      </c>
      <c r="AI53" s="26">
        <f t="shared" si="10"/>
        <v>0</v>
      </c>
      <c r="AJ53" s="9">
        <v>3959.6</v>
      </c>
      <c r="AK53" s="9">
        <v>0</v>
      </c>
      <c r="AL53" s="26">
        <f t="shared" si="11"/>
        <v>0</v>
      </c>
      <c r="AM53" s="9">
        <v>1696.97</v>
      </c>
      <c r="AN53" s="9">
        <v>0</v>
      </c>
      <c r="AO53" s="26">
        <f t="shared" si="12"/>
        <v>0</v>
      </c>
      <c r="AP53" s="9">
        <v>848.48</v>
      </c>
      <c r="AQ53" s="9">
        <v>0</v>
      </c>
      <c r="AR53" s="26">
        <f t="shared" si="13"/>
        <v>0</v>
      </c>
      <c r="AS53" s="29">
        <f t="shared" si="14"/>
        <v>27999.97</v>
      </c>
      <c r="AT53" s="29">
        <f t="shared" si="14"/>
        <v>0</v>
      </c>
    </row>
    <row r="54" spans="1:46" x14ac:dyDescent="0.25">
      <c r="A54" s="17">
        <v>45019051</v>
      </c>
      <c r="B54" s="16" t="s">
        <v>51</v>
      </c>
      <c r="C54" s="9">
        <v>551.22</v>
      </c>
      <c r="D54" s="9">
        <v>0</v>
      </c>
      <c r="E54" s="26">
        <f t="shared" si="0"/>
        <v>0</v>
      </c>
      <c r="F54" s="9">
        <v>994.82000000000016</v>
      </c>
      <c r="G54" s="9">
        <v>0</v>
      </c>
      <c r="H54" s="26">
        <f t="shared" si="1"/>
        <v>0</v>
      </c>
      <c r="I54" s="9">
        <v>1326.44</v>
      </c>
      <c r="J54" s="9">
        <v>0</v>
      </c>
      <c r="K54" s="26">
        <f t="shared" si="2"/>
        <v>0</v>
      </c>
      <c r="L54" s="9">
        <v>994.82000000000016</v>
      </c>
      <c r="M54" s="9">
        <v>0</v>
      </c>
      <c r="N54" s="26">
        <f t="shared" si="3"/>
        <v>0</v>
      </c>
      <c r="O54" s="9">
        <v>3979.3</v>
      </c>
      <c r="P54" s="9">
        <v>0</v>
      </c>
      <c r="Q54" s="26">
        <f t="shared" si="4"/>
        <v>0</v>
      </c>
      <c r="R54" s="9">
        <v>3535.6800000000003</v>
      </c>
      <c r="S54" s="9">
        <v>0</v>
      </c>
      <c r="T54" s="26">
        <f t="shared" si="5"/>
        <v>0</v>
      </c>
      <c r="U54" s="9">
        <v>1214.44</v>
      </c>
      <c r="V54" s="9">
        <v>0</v>
      </c>
      <c r="W54" s="9">
        <f t="shared" si="6"/>
        <v>0</v>
      </c>
      <c r="X54" s="9">
        <v>994.82000000000016</v>
      </c>
      <c r="Y54" s="9">
        <v>0</v>
      </c>
      <c r="Z54" s="26">
        <f t="shared" si="7"/>
        <v>0</v>
      </c>
      <c r="AA54" s="9">
        <v>3316.08</v>
      </c>
      <c r="AB54" s="9">
        <v>0</v>
      </c>
      <c r="AC54" s="26">
        <f t="shared" si="8"/>
        <v>0</v>
      </c>
      <c r="AD54" s="9">
        <v>4754.5</v>
      </c>
      <c r="AE54" s="9">
        <v>0</v>
      </c>
      <c r="AF54" s="26">
        <f t="shared" si="9"/>
        <v>0</v>
      </c>
      <c r="AG54" s="9">
        <v>4310.8999999999996</v>
      </c>
      <c r="AH54" s="9">
        <v>0</v>
      </c>
      <c r="AI54" s="26">
        <f t="shared" si="10"/>
        <v>0</v>
      </c>
      <c r="AJ54" s="9">
        <v>4642.5</v>
      </c>
      <c r="AK54" s="9">
        <v>0</v>
      </c>
      <c r="AL54" s="26">
        <f t="shared" si="11"/>
        <v>0</v>
      </c>
      <c r="AM54" s="9">
        <v>1989.6400000000003</v>
      </c>
      <c r="AN54" s="9">
        <v>0</v>
      </c>
      <c r="AO54" s="26">
        <f t="shared" si="12"/>
        <v>0</v>
      </c>
      <c r="AP54" s="9">
        <v>994.82000000000016</v>
      </c>
      <c r="AQ54" s="9">
        <v>0</v>
      </c>
      <c r="AR54" s="26">
        <f t="shared" si="13"/>
        <v>0</v>
      </c>
      <c r="AS54" s="29">
        <f t="shared" si="14"/>
        <v>33599.980000000003</v>
      </c>
      <c r="AT54" s="29">
        <f t="shared" si="14"/>
        <v>0</v>
      </c>
    </row>
    <row r="55" spans="1:46" x14ac:dyDescent="0.25">
      <c r="A55" s="17">
        <v>45019052</v>
      </c>
      <c r="B55" s="16" t="s">
        <v>52</v>
      </c>
      <c r="C55" s="9">
        <v>1148.45</v>
      </c>
      <c r="D55" s="9">
        <v>187.02444444444447</v>
      </c>
      <c r="E55" s="26">
        <f t="shared" si="0"/>
        <v>0.16284944442025728</v>
      </c>
      <c r="F55" s="9">
        <v>2234.5700000000002</v>
      </c>
      <c r="G55" s="9">
        <v>451.46156862745102</v>
      </c>
      <c r="H55" s="26">
        <f t="shared" si="1"/>
        <v>0.20203509786108781</v>
      </c>
      <c r="I55" s="9">
        <v>3064.3500000000004</v>
      </c>
      <c r="J55" s="9">
        <v>601.94875816993476</v>
      </c>
      <c r="K55" s="26">
        <f t="shared" si="2"/>
        <v>0.19643603314567026</v>
      </c>
      <c r="L55" s="9">
        <v>2234.5700000000002</v>
      </c>
      <c r="M55" s="9">
        <v>451.46156862745102</v>
      </c>
      <c r="N55" s="26">
        <f t="shared" si="3"/>
        <v>0.20203509786108781</v>
      </c>
      <c r="O55" s="9">
        <v>9127.4599999999991</v>
      </c>
      <c r="P55" s="9">
        <v>1805.493986928105</v>
      </c>
      <c r="Q55" s="26">
        <f t="shared" si="4"/>
        <v>0.19780902758578017</v>
      </c>
      <c r="R55" s="9">
        <v>8043.2599999999984</v>
      </c>
      <c r="S55" s="9">
        <v>1484.6103267973856</v>
      </c>
      <c r="T55" s="26">
        <f t="shared" si="5"/>
        <v>0.18457818431797379</v>
      </c>
      <c r="U55" s="9">
        <v>2744.3400000000006</v>
      </c>
      <c r="V55" s="9">
        <v>544.79764705882349</v>
      </c>
      <c r="W55" s="9">
        <f t="shared" si="6"/>
        <v>0.19851681900158996</v>
      </c>
      <c r="X55" s="9">
        <v>2360.21</v>
      </c>
      <c r="Y55" s="9">
        <v>451.46156862745102</v>
      </c>
      <c r="Z55" s="26">
        <f t="shared" si="7"/>
        <v>0.19128025414155986</v>
      </c>
      <c r="AA55" s="9">
        <v>7660.87</v>
      </c>
      <c r="AB55" s="9">
        <v>1504.8718954248368</v>
      </c>
      <c r="AC55" s="26">
        <f t="shared" si="8"/>
        <v>0.1964361613530626</v>
      </c>
      <c r="AD55" s="9">
        <v>11362.119999999999</v>
      </c>
      <c r="AE55" s="9">
        <v>2277.5694117647058</v>
      </c>
      <c r="AF55" s="26">
        <f t="shared" si="9"/>
        <v>0.20045285666448745</v>
      </c>
      <c r="AG55" s="9">
        <v>10148.540000000001</v>
      </c>
      <c r="AH55" s="9">
        <v>1956.333464052288</v>
      </c>
      <c r="AI55" s="26">
        <f t="shared" si="10"/>
        <v>0.19276994169134554</v>
      </c>
      <c r="AJ55" s="9">
        <v>10914.64</v>
      </c>
      <c r="AK55" s="9">
        <v>2106.8206535947716</v>
      </c>
      <c r="AL55" s="26">
        <f t="shared" si="11"/>
        <v>0.19302704015842681</v>
      </c>
      <c r="AM55" s="9">
        <v>4596.5200000000004</v>
      </c>
      <c r="AN55" s="9">
        <v>902.92313725490203</v>
      </c>
      <c r="AO55" s="26">
        <f t="shared" si="12"/>
        <v>0.19643624682475044</v>
      </c>
      <c r="AP55" s="9">
        <v>2360.21</v>
      </c>
      <c r="AQ55" s="9">
        <v>451.46156862745102</v>
      </c>
      <c r="AR55" s="26">
        <f t="shared" si="13"/>
        <v>0.19128025414155986</v>
      </c>
      <c r="AS55" s="29">
        <f t="shared" si="14"/>
        <v>78000.110000000015</v>
      </c>
      <c r="AT55" s="29">
        <f t="shared" si="14"/>
        <v>15178.240000000002</v>
      </c>
    </row>
    <row r="56" spans="1:46" x14ac:dyDescent="0.25">
      <c r="A56" s="17">
        <v>45019053</v>
      </c>
      <c r="B56" s="16" t="s">
        <v>53</v>
      </c>
      <c r="C56" s="9">
        <v>59.71</v>
      </c>
      <c r="D56" s="9">
        <v>0</v>
      </c>
      <c r="E56" s="26">
        <f t="shared" si="0"/>
        <v>0</v>
      </c>
      <c r="F56" s="9">
        <v>179.14999999999998</v>
      </c>
      <c r="G56" s="9">
        <v>0</v>
      </c>
      <c r="H56" s="26">
        <f t="shared" si="1"/>
        <v>0</v>
      </c>
      <c r="I56" s="9">
        <v>238.86</v>
      </c>
      <c r="J56" s="9">
        <v>0</v>
      </c>
      <c r="K56" s="26">
        <f t="shared" si="2"/>
        <v>0</v>
      </c>
      <c r="L56" s="9">
        <v>179.14999999999998</v>
      </c>
      <c r="M56" s="9">
        <v>0</v>
      </c>
      <c r="N56" s="26">
        <f t="shared" si="3"/>
        <v>0</v>
      </c>
      <c r="O56" s="9">
        <v>715.68000000000006</v>
      </c>
      <c r="P56" s="9">
        <v>0</v>
      </c>
      <c r="Q56" s="26">
        <f t="shared" si="4"/>
        <v>0</v>
      </c>
      <c r="R56" s="9">
        <v>567.74</v>
      </c>
      <c r="S56" s="9">
        <v>0</v>
      </c>
      <c r="T56" s="26">
        <f t="shared" si="5"/>
        <v>0</v>
      </c>
      <c r="U56" s="9">
        <v>208.56</v>
      </c>
      <c r="V56" s="9">
        <v>0</v>
      </c>
      <c r="W56" s="9">
        <f t="shared" si="6"/>
        <v>0</v>
      </c>
      <c r="X56" s="9">
        <v>179.14999999999998</v>
      </c>
      <c r="Y56" s="9">
        <v>0</v>
      </c>
      <c r="Z56" s="26">
        <f t="shared" si="7"/>
        <v>0</v>
      </c>
      <c r="AA56" s="9">
        <v>597.15</v>
      </c>
      <c r="AB56" s="9">
        <v>0</v>
      </c>
      <c r="AC56" s="26">
        <f t="shared" si="8"/>
        <v>0</v>
      </c>
      <c r="AD56" s="9">
        <v>925.14</v>
      </c>
      <c r="AE56" s="9">
        <v>0</v>
      </c>
      <c r="AF56" s="26">
        <f t="shared" si="9"/>
        <v>0</v>
      </c>
      <c r="AG56" s="9">
        <v>776.29</v>
      </c>
      <c r="AH56" s="9">
        <v>0</v>
      </c>
      <c r="AI56" s="26">
        <f t="shared" si="10"/>
        <v>0</v>
      </c>
      <c r="AJ56" s="9">
        <v>836</v>
      </c>
      <c r="AK56" s="9">
        <v>0</v>
      </c>
      <c r="AL56" s="26">
        <f t="shared" si="11"/>
        <v>0</v>
      </c>
      <c r="AM56" s="9">
        <v>358.28999999999996</v>
      </c>
      <c r="AN56" s="9">
        <v>0</v>
      </c>
      <c r="AO56" s="26">
        <f t="shared" si="12"/>
        <v>0</v>
      </c>
      <c r="AP56" s="9">
        <v>179.14999999999998</v>
      </c>
      <c r="AQ56" s="9">
        <v>0</v>
      </c>
      <c r="AR56" s="26">
        <f t="shared" si="13"/>
        <v>0</v>
      </c>
      <c r="AS56" s="29">
        <f t="shared" si="14"/>
        <v>6000.0199999999995</v>
      </c>
      <c r="AT56" s="29">
        <f t="shared" si="14"/>
        <v>0</v>
      </c>
    </row>
    <row r="57" spans="1:46" x14ac:dyDescent="0.25">
      <c r="A57" s="17">
        <v>45019054</v>
      </c>
      <c r="B57" t="s">
        <v>54</v>
      </c>
      <c r="C57" s="9">
        <v>0</v>
      </c>
      <c r="D57" s="9">
        <v>0</v>
      </c>
      <c r="E57" s="26" t="str">
        <f t="shared" si="0"/>
        <v/>
      </c>
      <c r="F57" s="9">
        <v>0</v>
      </c>
      <c r="G57" s="9">
        <v>0</v>
      </c>
      <c r="H57" s="26" t="str">
        <f t="shared" si="1"/>
        <v/>
      </c>
      <c r="I57" s="9">
        <v>0</v>
      </c>
      <c r="J57" s="9">
        <v>475.33000000000004</v>
      </c>
      <c r="K57" s="26" t="str">
        <f t="shared" si="2"/>
        <v/>
      </c>
      <c r="L57" s="9">
        <v>0</v>
      </c>
      <c r="M57" s="9">
        <v>0</v>
      </c>
      <c r="N57" s="26" t="str">
        <f t="shared" si="3"/>
        <v/>
      </c>
      <c r="O57" s="9">
        <v>0</v>
      </c>
      <c r="P57" s="9">
        <v>1955</v>
      </c>
      <c r="Q57" s="26" t="str">
        <f t="shared" si="4"/>
        <v/>
      </c>
      <c r="R57" s="9">
        <v>0</v>
      </c>
      <c r="S57" s="9">
        <v>2671.83</v>
      </c>
      <c r="T57" s="26" t="str">
        <f t="shared" si="5"/>
        <v/>
      </c>
      <c r="U57" s="9">
        <v>0</v>
      </c>
      <c r="V57" s="9">
        <v>0</v>
      </c>
      <c r="W57" s="9" t="str">
        <f t="shared" si="6"/>
        <v/>
      </c>
      <c r="X57" s="9">
        <v>0</v>
      </c>
      <c r="Y57" s="9">
        <v>1119.33</v>
      </c>
      <c r="Z57" s="26" t="str">
        <f t="shared" si="7"/>
        <v/>
      </c>
      <c r="AA57" s="9">
        <v>0</v>
      </c>
      <c r="AB57" s="9">
        <v>1610</v>
      </c>
      <c r="AC57" s="26" t="str">
        <f t="shared" si="8"/>
        <v/>
      </c>
      <c r="AD57" s="9">
        <v>0</v>
      </c>
      <c r="AE57" s="9">
        <v>5780.67</v>
      </c>
      <c r="AF57" s="26" t="str">
        <f t="shared" si="9"/>
        <v/>
      </c>
      <c r="AG57" s="9">
        <v>48000</v>
      </c>
      <c r="AH57" s="9">
        <v>3220</v>
      </c>
      <c r="AI57" s="26">
        <f t="shared" si="10"/>
        <v>6.7083333333333328E-2</v>
      </c>
      <c r="AJ57" s="9">
        <v>0</v>
      </c>
      <c r="AK57" s="9">
        <v>2200.33</v>
      </c>
      <c r="AL57" s="26" t="str">
        <f t="shared" si="11"/>
        <v/>
      </c>
      <c r="AM57" s="9">
        <v>0</v>
      </c>
      <c r="AN57" s="9">
        <v>0</v>
      </c>
      <c r="AO57" s="26" t="str">
        <f t="shared" si="12"/>
        <v/>
      </c>
      <c r="AP57" s="9">
        <v>0</v>
      </c>
      <c r="AQ57" s="9">
        <v>0</v>
      </c>
      <c r="AR57" s="26" t="str">
        <f t="shared" si="13"/>
        <v/>
      </c>
      <c r="AS57" s="29">
        <f t="shared" si="14"/>
        <v>48000</v>
      </c>
      <c r="AT57" s="29">
        <f t="shared" si="14"/>
        <v>19032.489999999998</v>
      </c>
    </row>
    <row r="58" spans="1:46" x14ac:dyDescent="0.25">
      <c r="A58" s="19">
        <v>4502</v>
      </c>
      <c r="B58" s="8" t="s">
        <v>55</v>
      </c>
      <c r="C58" s="9">
        <v>0</v>
      </c>
      <c r="D58" s="9">
        <v>0</v>
      </c>
      <c r="E58" s="26" t="str">
        <f t="shared" si="0"/>
        <v/>
      </c>
      <c r="F58" s="9">
        <v>40320.000000000007</v>
      </c>
      <c r="G58" s="9">
        <v>0</v>
      </c>
      <c r="H58" s="26">
        <f t="shared" si="1"/>
        <v>0</v>
      </c>
      <c r="I58" s="9">
        <v>0</v>
      </c>
      <c r="J58" s="9">
        <v>0</v>
      </c>
      <c r="K58" s="26" t="str">
        <f t="shared" si="2"/>
        <v/>
      </c>
      <c r="L58" s="9">
        <v>51546.879999999983</v>
      </c>
      <c r="M58" s="9">
        <v>19834.959999999995</v>
      </c>
      <c r="N58" s="26">
        <f t="shared" si="3"/>
        <v>0.38479457922574561</v>
      </c>
      <c r="O58" s="9">
        <v>205013.75999999998</v>
      </c>
      <c r="P58" s="9">
        <v>68906.880000000034</v>
      </c>
      <c r="Q58" s="26">
        <f t="shared" si="4"/>
        <v>0.33610856168873759</v>
      </c>
      <c r="R58" s="9">
        <v>0</v>
      </c>
      <c r="S58" s="9">
        <v>0</v>
      </c>
      <c r="T58" s="26" t="str">
        <f t="shared" si="5"/>
        <v/>
      </c>
      <c r="U58" s="9">
        <v>705288.64000000013</v>
      </c>
      <c r="V58" s="9">
        <v>6462.4</v>
      </c>
      <c r="W58" s="9">
        <f t="shared" si="6"/>
        <v>9.1627734143002772E-3</v>
      </c>
      <c r="X58" s="9">
        <v>0</v>
      </c>
      <c r="Y58" s="9">
        <v>0</v>
      </c>
      <c r="Z58" s="26" t="str">
        <f t="shared" si="7"/>
        <v/>
      </c>
      <c r="AA58" s="9">
        <v>0</v>
      </c>
      <c r="AB58" s="9">
        <v>0</v>
      </c>
      <c r="AC58" s="26" t="str">
        <f t="shared" si="8"/>
        <v/>
      </c>
      <c r="AD58" s="9">
        <v>0</v>
      </c>
      <c r="AE58" s="9">
        <v>1877.12</v>
      </c>
      <c r="AF58" s="26" t="str">
        <f t="shared" si="9"/>
        <v/>
      </c>
      <c r="AG58" s="9">
        <v>42521.92000000002</v>
      </c>
      <c r="AH58" s="9">
        <v>0</v>
      </c>
      <c r="AI58" s="26">
        <f t="shared" si="10"/>
        <v>0</v>
      </c>
      <c r="AJ58" s="9">
        <v>352800.00000000006</v>
      </c>
      <c r="AK58" s="9">
        <v>0</v>
      </c>
      <c r="AL58" s="26">
        <f t="shared" si="11"/>
        <v>0</v>
      </c>
      <c r="AM58" s="9">
        <v>0</v>
      </c>
      <c r="AN58" s="9">
        <v>0</v>
      </c>
      <c r="AO58" s="26" t="str">
        <f t="shared" si="12"/>
        <v/>
      </c>
      <c r="AP58" s="9">
        <v>0</v>
      </c>
      <c r="AQ58" s="9">
        <v>0</v>
      </c>
      <c r="AR58" s="26" t="str">
        <f t="shared" si="13"/>
        <v/>
      </c>
      <c r="AS58" s="29">
        <f t="shared" si="14"/>
        <v>1397491.2000000002</v>
      </c>
      <c r="AT58" s="29">
        <f t="shared" si="14"/>
        <v>97081.360000000015</v>
      </c>
    </row>
    <row r="59" spans="1:46" x14ac:dyDescent="0.25">
      <c r="A59" s="7">
        <v>4503</v>
      </c>
      <c r="B59" s="8" t="s">
        <v>56</v>
      </c>
      <c r="C59" s="9">
        <v>3378.9800000000005</v>
      </c>
      <c r="D59" s="9">
        <v>1269.9996563110094</v>
      </c>
      <c r="E59" s="26">
        <f t="shared" si="0"/>
        <v>0.37585296637180726</v>
      </c>
      <c r="F59" s="9">
        <v>52216.484000000011</v>
      </c>
      <c r="G59" s="9">
        <v>3630.8206355996949</v>
      </c>
      <c r="H59" s="26">
        <f t="shared" si="1"/>
        <v>6.9533993050924184E-2</v>
      </c>
      <c r="I59" s="9">
        <v>23896.570000000003</v>
      </c>
      <c r="J59" s="9">
        <v>5086.4445075969779</v>
      </c>
      <c r="K59" s="26">
        <f t="shared" si="2"/>
        <v>0.21285249337444567</v>
      </c>
      <c r="L59" s="9">
        <v>239064.29000000004</v>
      </c>
      <c r="M59" s="9">
        <v>11973.604753246755</v>
      </c>
      <c r="N59" s="26">
        <f t="shared" si="3"/>
        <v>5.008529192397055E-2</v>
      </c>
      <c r="O59" s="9">
        <v>80079.91</v>
      </c>
      <c r="P59" s="9">
        <v>20119.321253034548</v>
      </c>
      <c r="Q59" s="26">
        <f t="shared" si="4"/>
        <v>0.2512405577508085</v>
      </c>
      <c r="R59" s="9">
        <v>28238.359999999993</v>
      </c>
      <c r="S59" s="9">
        <v>25723.861563110127</v>
      </c>
      <c r="T59" s="26">
        <f t="shared" si="5"/>
        <v>0.91095451588230103</v>
      </c>
      <c r="U59" s="9">
        <v>25342.050000000003</v>
      </c>
      <c r="V59" s="9">
        <v>4156.4987728545966</v>
      </c>
      <c r="W59" s="9">
        <f t="shared" si="6"/>
        <v>0.1640158855678446</v>
      </c>
      <c r="X59" s="9">
        <v>9392.7199999999975</v>
      </c>
      <c r="Y59" s="9">
        <v>3671.7342378405915</v>
      </c>
      <c r="Z59" s="26">
        <f t="shared" si="7"/>
        <v>0.39091277477031067</v>
      </c>
      <c r="AA59" s="9">
        <v>30377.619599999991</v>
      </c>
      <c r="AB59" s="9">
        <v>12242.611268992447</v>
      </c>
      <c r="AC59" s="26">
        <f t="shared" si="8"/>
        <v>0.40301417392798117</v>
      </c>
      <c r="AD59" s="9">
        <v>105447.31255212001</v>
      </c>
      <c r="AE59" s="9">
        <v>19725.087466513876</v>
      </c>
      <c r="AF59" s="26">
        <f t="shared" si="9"/>
        <v>0.18706107333711564</v>
      </c>
      <c r="AG59" s="9">
        <v>79937.84</v>
      </c>
      <c r="AH59" s="9">
        <v>18747.586879382055</v>
      </c>
      <c r="AI59" s="26">
        <f t="shared" si="10"/>
        <v>0.23452706352063124</v>
      </c>
      <c r="AJ59" s="9">
        <v>87797.950000000012</v>
      </c>
      <c r="AK59" s="9">
        <v>21108.148006281303</v>
      </c>
      <c r="AL59" s="26">
        <f t="shared" si="11"/>
        <v>0.24041732188828213</v>
      </c>
      <c r="AM59" s="9">
        <v>21788.909999999996</v>
      </c>
      <c r="AN59" s="9">
        <v>7278.8467613954681</v>
      </c>
      <c r="AO59" s="26">
        <f t="shared" si="12"/>
        <v>0.33406199582243762</v>
      </c>
      <c r="AP59" s="9">
        <v>8386.3199999999979</v>
      </c>
      <c r="AQ59" s="9">
        <v>3641.7342378405915</v>
      </c>
      <c r="AR59" s="26">
        <f t="shared" si="13"/>
        <v>0.43424699246398807</v>
      </c>
      <c r="AS59" s="29">
        <f t="shared" si="14"/>
        <v>795345.31615212001</v>
      </c>
      <c r="AT59" s="29">
        <f t="shared" si="14"/>
        <v>158376.30000000002</v>
      </c>
    </row>
    <row r="60" spans="1:46" x14ac:dyDescent="0.25">
      <c r="A60" s="15">
        <v>450305</v>
      </c>
      <c r="B60" s="16" t="s">
        <v>57</v>
      </c>
      <c r="C60" s="20">
        <v>0</v>
      </c>
      <c r="D60" s="9">
        <v>0</v>
      </c>
      <c r="E60" s="26" t="str">
        <f t="shared" si="0"/>
        <v/>
      </c>
      <c r="F60" s="20">
        <v>19800.000000000004</v>
      </c>
      <c r="G60" s="9">
        <v>0</v>
      </c>
      <c r="H60" s="26">
        <f t="shared" si="1"/>
        <v>0</v>
      </c>
      <c r="I60" s="20">
        <v>12848</v>
      </c>
      <c r="J60" s="9">
        <v>233.88</v>
      </c>
      <c r="K60" s="26">
        <f t="shared" si="2"/>
        <v>1.8203611457036115E-2</v>
      </c>
      <c r="L60" s="20">
        <v>7920</v>
      </c>
      <c r="M60" s="9">
        <v>740.58999999999992</v>
      </c>
      <c r="N60" s="26">
        <f t="shared" si="3"/>
        <v>9.3508838383838375E-2</v>
      </c>
      <c r="O60" s="20">
        <v>40320.000000000007</v>
      </c>
      <c r="P60" s="9">
        <v>4831.29</v>
      </c>
      <c r="Q60" s="26">
        <f t="shared" si="4"/>
        <v>0.1198236607142857</v>
      </c>
      <c r="R60" s="20">
        <v>0</v>
      </c>
      <c r="S60" s="9">
        <v>0</v>
      </c>
      <c r="T60" s="26" t="str">
        <f t="shared" si="5"/>
        <v/>
      </c>
      <c r="U60" s="20">
        <v>16336.000000000002</v>
      </c>
      <c r="V60" s="9">
        <v>206.29</v>
      </c>
      <c r="W60" s="9">
        <f t="shared" si="6"/>
        <v>1.2627938295788441E-2</v>
      </c>
      <c r="X60" s="20">
        <v>782.40000000000009</v>
      </c>
      <c r="Y60" s="9">
        <v>30</v>
      </c>
      <c r="Z60" s="26">
        <f t="shared" si="7"/>
        <v>3.8343558282208583E-2</v>
      </c>
      <c r="AA60" s="20">
        <v>2756.0496000000003</v>
      </c>
      <c r="AB60" s="9">
        <v>72</v>
      </c>
      <c r="AC60" s="26">
        <f t="shared" si="8"/>
        <v>2.6124348415209941E-2</v>
      </c>
      <c r="AD60" s="20">
        <v>27632.893352120002</v>
      </c>
      <c r="AE60" s="9">
        <v>1291.6000000000001</v>
      </c>
      <c r="AF60" s="26">
        <f t="shared" si="9"/>
        <v>4.6741395609262479E-2</v>
      </c>
      <c r="AG60" s="20">
        <v>36822</v>
      </c>
      <c r="AH60" s="9">
        <v>2006.6199999999997</v>
      </c>
      <c r="AI60" s="26">
        <f t="shared" si="10"/>
        <v>5.4495138775731887E-2</v>
      </c>
      <c r="AJ60" s="20">
        <v>44160.000000000007</v>
      </c>
      <c r="AK60" s="9">
        <v>4094.87</v>
      </c>
      <c r="AL60" s="26">
        <f t="shared" si="11"/>
        <v>9.2728034420289832E-2</v>
      </c>
      <c r="AM60" s="20">
        <v>4656</v>
      </c>
      <c r="AN60" s="9">
        <v>0</v>
      </c>
      <c r="AO60" s="26">
        <f t="shared" si="12"/>
        <v>0</v>
      </c>
      <c r="AP60" s="20">
        <v>0</v>
      </c>
      <c r="AQ60" s="9">
        <v>0</v>
      </c>
      <c r="AR60" s="26" t="str">
        <f t="shared" si="13"/>
        <v/>
      </c>
      <c r="AS60" s="29">
        <f t="shared" si="14"/>
        <v>214033.34295212</v>
      </c>
      <c r="AT60" s="29">
        <f t="shared" si="14"/>
        <v>13507.14</v>
      </c>
    </row>
    <row r="61" spans="1:46" x14ac:dyDescent="0.25">
      <c r="A61" s="15">
        <v>450310</v>
      </c>
      <c r="B61" s="16" t="s">
        <v>58</v>
      </c>
      <c r="C61" s="20">
        <v>0</v>
      </c>
      <c r="D61" s="9">
        <v>0</v>
      </c>
      <c r="E61" s="26" t="str">
        <f t="shared" si="0"/>
        <v/>
      </c>
      <c r="F61" s="20">
        <v>0</v>
      </c>
      <c r="G61" s="9">
        <v>0</v>
      </c>
      <c r="H61" s="26" t="str">
        <f t="shared" si="1"/>
        <v/>
      </c>
      <c r="I61" s="20">
        <v>0</v>
      </c>
      <c r="J61" s="9">
        <v>0</v>
      </c>
      <c r="K61" s="26" t="str">
        <f t="shared" si="2"/>
        <v/>
      </c>
      <c r="L61" s="20">
        <v>0</v>
      </c>
      <c r="M61" s="9">
        <v>0</v>
      </c>
      <c r="N61" s="26" t="str">
        <f t="shared" si="3"/>
        <v/>
      </c>
      <c r="O61" s="20">
        <v>0</v>
      </c>
      <c r="P61" s="9">
        <v>0</v>
      </c>
      <c r="Q61" s="26" t="str">
        <f t="shared" si="4"/>
        <v/>
      </c>
      <c r="R61" s="20">
        <v>0</v>
      </c>
      <c r="S61" s="9">
        <v>0</v>
      </c>
      <c r="T61" s="26" t="str">
        <f t="shared" si="5"/>
        <v/>
      </c>
      <c r="U61" s="20">
        <v>0</v>
      </c>
      <c r="V61" s="9">
        <v>0</v>
      </c>
      <c r="W61" s="9" t="str">
        <f t="shared" si="6"/>
        <v/>
      </c>
      <c r="X61" s="20">
        <v>0</v>
      </c>
      <c r="Y61" s="9">
        <v>0</v>
      </c>
      <c r="Z61" s="26" t="str">
        <f t="shared" si="7"/>
        <v/>
      </c>
      <c r="AA61" s="20">
        <v>0</v>
      </c>
      <c r="AB61" s="9">
        <v>0</v>
      </c>
      <c r="AC61" s="26" t="str">
        <f t="shared" si="8"/>
        <v/>
      </c>
      <c r="AD61" s="20">
        <v>0</v>
      </c>
      <c r="AE61" s="9">
        <v>0</v>
      </c>
      <c r="AF61" s="26" t="str">
        <f t="shared" si="9"/>
        <v/>
      </c>
      <c r="AG61" s="20">
        <v>0</v>
      </c>
      <c r="AH61" s="9">
        <v>0</v>
      </c>
      <c r="AI61" s="26" t="str">
        <f t="shared" si="10"/>
        <v/>
      </c>
      <c r="AJ61" s="20">
        <v>0</v>
      </c>
      <c r="AK61" s="9">
        <v>0</v>
      </c>
      <c r="AL61" s="26" t="str">
        <f t="shared" si="11"/>
        <v/>
      </c>
      <c r="AM61" s="20">
        <v>0</v>
      </c>
      <c r="AN61" s="9">
        <v>0</v>
      </c>
      <c r="AO61" s="26" t="str">
        <f t="shared" si="12"/>
        <v/>
      </c>
      <c r="AP61" s="20">
        <v>0</v>
      </c>
      <c r="AQ61" s="9">
        <v>0</v>
      </c>
      <c r="AR61" s="26" t="str">
        <f t="shared" si="13"/>
        <v/>
      </c>
      <c r="AS61" s="29">
        <f t="shared" si="14"/>
        <v>0</v>
      </c>
      <c r="AT61" s="29">
        <f t="shared" si="14"/>
        <v>0</v>
      </c>
    </row>
    <row r="62" spans="1:46" x14ac:dyDescent="0.25">
      <c r="A62" s="15">
        <v>450315</v>
      </c>
      <c r="B62" s="16" t="s">
        <v>59</v>
      </c>
      <c r="C62" s="20">
        <v>0</v>
      </c>
      <c r="D62" s="9">
        <v>0</v>
      </c>
      <c r="E62" s="26" t="str">
        <f t="shared" si="0"/>
        <v/>
      </c>
      <c r="F62" s="20">
        <v>0</v>
      </c>
      <c r="G62" s="9">
        <v>0</v>
      </c>
      <c r="H62" s="26" t="str">
        <f t="shared" si="1"/>
        <v/>
      </c>
      <c r="I62" s="20">
        <v>0</v>
      </c>
      <c r="J62" s="9">
        <v>0</v>
      </c>
      <c r="K62" s="26" t="str">
        <f t="shared" si="2"/>
        <v/>
      </c>
      <c r="L62" s="20">
        <v>166656.00000000003</v>
      </c>
      <c r="M62" s="9">
        <v>7611.98</v>
      </c>
      <c r="N62" s="26">
        <f t="shared" si="3"/>
        <v>4.5674803187403981E-2</v>
      </c>
      <c r="O62" s="20">
        <v>0</v>
      </c>
      <c r="P62" s="9">
        <v>0</v>
      </c>
      <c r="Q62" s="26" t="str">
        <f t="shared" si="4"/>
        <v/>
      </c>
      <c r="R62" s="20">
        <v>0</v>
      </c>
      <c r="S62" s="9">
        <v>0</v>
      </c>
      <c r="T62" s="26" t="str">
        <f t="shared" si="5"/>
        <v/>
      </c>
      <c r="U62" s="20">
        <v>0</v>
      </c>
      <c r="V62" s="9">
        <v>0</v>
      </c>
      <c r="W62" s="9" t="str">
        <f t="shared" si="6"/>
        <v/>
      </c>
      <c r="X62" s="20">
        <v>0</v>
      </c>
      <c r="Y62" s="9">
        <v>0</v>
      </c>
      <c r="Z62" s="26" t="str">
        <f t="shared" si="7"/>
        <v/>
      </c>
      <c r="AA62" s="20">
        <v>0</v>
      </c>
      <c r="AB62" s="9">
        <v>0</v>
      </c>
      <c r="AC62" s="26" t="str">
        <f t="shared" si="8"/>
        <v/>
      </c>
      <c r="AD62" s="20">
        <v>0</v>
      </c>
      <c r="AE62" s="9">
        <v>0</v>
      </c>
      <c r="AF62" s="26" t="str">
        <f t="shared" si="9"/>
        <v/>
      </c>
      <c r="AG62" s="20">
        <v>0</v>
      </c>
      <c r="AH62" s="9">
        <v>0</v>
      </c>
      <c r="AI62" s="26" t="str">
        <f t="shared" si="10"/>
        <v/>
      </c>
      <c r="AJ62" s="20">
        <v>0</v>
      </c>
      <c r="AK62" s="9">
        <v>0</v>
      </c>
      <c r="AL62" s="26" t="str">
        <f t="shared" si="11"/>
        <v/>
      </c>
      <c r="AM62" s="20">
        <v>0</v>
      </c>
      <c r="AN62" s="9">
        <v>0</v>
      </c>
      <c r="AO62" s="26" t="str">
        <f t="shared" si="12"/>
        <v/>
      </c>
      <c r="AP62" s="20">
        <v>0</v>
      </c>
      <c r="AQ62" s="9">
        <v>0</v>
      </c>
      <c r="AR62" s="26" t="str">
        <f t="shared" si="13"/>
        <v/>
      </c>
      <c r="AS62" s="29">
        <f t="shared" si="14"/>
        <v>166656.00000000003</v>
      </c>
      <c r="AT62" s="29">
        <f t="shared" si="14"/>
        <v>7611.98</v>
      </c>
    </row>
    <row r="63" spans="1:46" x14ac:dyDescent="0.25">
      <c r="A63" s="15">
        <v>450320</v>
      </c>
      <c r="B63" s="16" t="s">
        <v>60</v>
      </c>
      <c r="C63" s="20">
        <v>1654.8300000000004</v>
      </c>
      <c r="D63" s="9">
        <v>196.66439429590028</v>
      </c>
      <c r="E63" s="26">
        <f t="shared" si="0"/>
        <v>0.11884265712846651</v>
      </c>
      <c r="F63" s="20">
        <v>3219.8100000000013</v>
      </c>
      <c r="G63" s="9">
        <v>464.12073190730871</v>
      </c>
      <c r="H63" s="26">
        <f t="shared" si="1"/>
        <v>0.14414537873579761</v>
      </c>
      <c r="I63" s="20">
        <v>4415.47</v>
      </c>
      <c r="J63" s="9">
        <v>628.80385169340479</v>
      </c>
      <c r="K63" s="26">
        <f t="shared" si="2"/>
        <v>0.14240926825307493</v>
      </c>
      <c r="L63" s="20">
        <v>3219.8100000000013</v>
      </c>
      <c r="M63" s="9">
        <v>464.42779073083807</v>
      </c>
      <c r="N63" s="26">
        <f t="shared" si="3"/>
        <v>0.14424074424603869</v>
      </c>
      <c r="O63" s="20">
        <v>13151.920000000006</v>
      </c>
      <c r="P63" s="9">
        <v>1958.6923215686279</v>
      </c>
      <c r="Q63" s="26">
        <f t="shared" si="4"/>
        <v>0.14892824177524097</v>
      </c>
      <c r="R63" s="20">
        <v>11589.729999999998</v>
      </c>
      <c r="S63" s="9">
        <v>1531.0016880570411</v>
      </c>
      <c r="T63" s="26">
        <f t="shared" si="5"/>
        <v>0.13209985806891458</v>
      </c>
      <c r="U63" s="20">
        <v>3954.37</v>
      </c>
      <c r="V63" s="9">
        <v>598.71279073083792</v>
      </c>
      <c r="W63" s="9">
        <f t="shared" si="6"/>
        <v>0.15140535426144694</v>
      </c>
      <c r="X63" s="20">
        <v>3400.8300000000008</v>
      </c>
      <c r="Y63" s="9">
        <v>471.60288877005382</v>
      </c>
      <c r="Z63" s="26">
        <f t="shared" si="7"/>
        <v>0.13867287949413928</v>
      </c>
      <c r="AA63" s="20">
        <v>11038.82</v>
      </c>
      <c r="AB63" s="9">
        <v>1572.0096292335115</v>
      </c>
      <c r="AC63" s="26">
        <f t="shared" si="8"/>
        <v>0.1424073976415515</v>
      </c>
      <c r="AD63" s="20">
        <v>16371.910000000005</v>
      </c>
      <c r="AE63" s="9">
        <v>2420.8547379679139</v>
      </c>
      <c r="AF63" s="26">
        <f t="shared" si="9"/>
        <v>0.14786636000124073</v>
      </c>
      <c r="AG63" s="20">
        <v>14623.289999999997</v>
      </c>
      <c r="AH63" s="9">
        <v>2058.2697729055258</v>
      </c>
      <c r="AI63" s="26">
        <f t="shared" si="10"/>
        <v>0.14075285198512277</v>
      </c>
      <c r="AJ63" s="20">
        <v>15727.130000000003</v>
      </c>
      <c r="AK63" s="9">
        <v>2215.4707358288774</v>
      </c>
      <c r="AL63" s="26">
        <f t="shared" si="11"/>
        <v>0.14086935987868587</v>
      </c>
      <c r="AM63" s="20">
        <v>6623.260000000002</v>
      </c>
      <c r="AN63" s="9">
        <v>943.20577754010765</v>
      </c>
      <c r="AO63" s="26">
        <f t="shared" si="12"/>
        <v>0.14240808567685811</v>
      </c>
      <c r="AP63" s="20">
        <v>3400.8300000000008</v>
      </c>
      <c r="AQ63" s="9">
        <v>471.60288877005382</v>
      </c>
      <c r="AR63" s="26">
        <f t="shared" si="13"/>
        <v>0.13867287949413928</v>
      </c>
      <c r="AS63" s="29">
        <f t="shared" si="14"/>
        <v>112392.01000000002</v>
      </c>
      <c r="AT63" s="29">
        <f t="shared" si="14"/>
        <v>15995.440000000002</v>
      </c>
    </row>
    <row r="64" spans="1:46" x14ac:dyDescent="0.25">
      <c r="A64" s="15">
        <v>450330</v>
      </c>
      <c r="B64" s="16" t="s">
        <v>61</v>
      </c>
      <c r="C64" s="20">
        <v>1724.1500000000003</v>
      </c>
      <c r="D64" s="9">
        <v>1072.4415246413716</v>
      </c>
      <c r="E64" s="26">
        <f t="shared" si="0"/>
        <v>0.62201173020988398</v>
      </c>
      <c r="F64" s="20">
        <v>3437.5700000000006</v>
      </c>
      <c r="G64" s="9">
        <v>3164.0186915711743</v>
      </c>
      <c r="H64" s="26">
        <f t="shared" si="1"/>
        <v>0.92042305802388713</v>
      </c>
      <c r="I64" s="20">
        <v>6633.1000000000013</v>
      </c>
      <c r="J64" s="9">
        <v>4220.1857064086234</v>
      </c>
      <c r="K64" s="26">
        <f t="shared" si="2"/>
        <v>0.63623128045840149</v>
      </c>
      <c r="L64" s="20">
        <v>4963.8399999999974</v>
      </c>
      <c r="M64" s="9">
        <v>3153.9257503947038</v>
      </c>
      <c r="N64" s="26">
        <f t="shared" si="3"/>
        <v>0.6353802198287426</v>
      </c>
      <c r="O64" s="20">
        <v>19887.989999999991</v>
      </c>
      <c r="P64" s="9">
        <v>12805.507820354811</v>
      </c>
      <c r="Q64" s="26">
        <f t="shared" si="4"/>
        <v>0.64388144907327571</v>
      </c>
      <c r="R64" s="20">
        <v>16648.629999999997</v>
      </c>
      <c r="S64" s="9">
        <v>10412.79250131568</v>
      </c>
      <c r="T64" s="26">
        <f t="shared" si="5"/>
        <v>0.62544440601513052</v>
      </c>
      <c r="U64" s="20">
        <v>5051.68</v>
      </c>
      <c r="V64" s="9">
        <v>3348.8147700025465</v>
      </c>
      <c r="W64" s="9">
        <f t="shared" si="6"/>
        <v>0.66291110482107862</v>
      </c>
      <c r="X64" s="20">
        <v>4985.4899999999971</v>
      </c>
      <c r="Y64" s="9">
        <v>3167.4501369493255</v>
      </c>
      <c r="Z64" s="26">
        <f t="shared" si="7"/>
        <v>0.63533376597873581</v>
      </c>
      <c r="AA64" s="20">
        <v>16582.749999999993</v>
      </c>
      <c r="AB64" s="9">
        <v>10550.464266021561</v>
      </c>
      <c r="AC64" s="26">
        <f t="shared" si="8"/>
        <v>0.63623128045840205</v>
      </c>
      <c r="AD64" s="20">
        <v>26378.209999999995</v>
      </c>
      <c r="AE64" s="9">
        <v>15989.226667939904</v>
      </c>
      <c r="AF64" s="26">
        <f t="shared" si="9"/>
        <v>0.60615283098966555</v>
      </c>
      <c r="AG64" s="20">
        <v>23116.55</v>
      </c>
      <c r="AH64" s="9">
        <v>13730.248520617943</v>
      </c>
      <c r="AI64" s="26">
        <f t="shared" si="10"/>
        <v>0.59395751185267454</v>
      </c>
      <c r="AJ64" s="20">
        <v>24774.819999999996</v>
      </c>
      <c r="AK64" s="9">
        <v>14785.294947220102</v>
      </c>
      <c r="AL64" s="26">
        <f t="shared" si="11"/>
        <v>0.59678717937083314</v>
      </c>
      <c r="AM64" s="20">
        <v>9949.6499999999942</v>
      </c>
      <c r="AN64" s="9">
        <v>6330.2785596129361</v>
      </c>
      <c r="AO64" s="26">
        <f t="shared" si="12"/>
        <v>0.63623128045840205</v>
      </c>
      <c r="AP64" s="20">
        <v>4985.4899999999971</v>
      </c>
      <c r="AQ64" s="9">
        <v>3167.4501369493255</v>
      </c>
      <c r="AR64" s="26">
        <f t="shared" si="13"/>
        <v>0.63533376597873581</v>
      </c>
      <c r="AS64" s="29">
        <f t="shared" si="14"/>
        <v>169119.91999999995</v>
      </c>
      <c r="AT64" s="29">
        <f t="shared" si="14"/>
        <v>105898.09999999999</v>
      </c>
    </row>
    <row r="65" spans="1:46" x14ac:dyDescent="0.25">
      <c r="A65" s="15">
        <v>450390</v>
      </c>
      <c r="B65" s="16" t="s">
        <v>62</v>
      </c>
      <c r="C65" s="20">
        <v>0</v>
      </c>
      <c r="D65" s="9">
        <v>0.89373737373737383</v>
      </c>
      <c r="E65" s="26" t="str">
        <f t="shared" si="0"/>
        <v/>
      </c>
      <c r="F65" s="20">
        <v>25759.104000000007</v>
      </c>
      <c r="G65" s="9">
        <v>2.6812121212121216</v>
      </c>
      <c r="H65" s="26">
        <f t="shared" si="1"/>
        <v>1.0408794192577975E-4</v>
      </c>
      <c r="I65" s="20">
        <v>0</v>
      </c>
      <c r="J65" s="9">
        <v>3.5749494949494953</v>
      </c>
      <c r="K65" s="26" t="str">
        <f t="shared" si="2"/>
        <v/>
      </c>
      <c r="L65" s="20">
        <v>56304.640000000007</v>
      </c>
      <c r="M65" s="9">
        <v>2.6812121212121216</v>
      </c>
      <c r="N65" s="26">
        <f t="shared" si="3"/>
        <v>4.7619736512161723E-5</v>
      </c>
      <c r="O65" s="20">
        <v>6720</v>
      </c>
      <c r="P65" s="9">
        <v>523.83111111111123</v>
      </c>
      <c r="Q65" s="26">
        <f t="shared" si="4"/>
        <v>7.7951058201058215E-2</v>
      </c>
      <c r="R65" s="20">
        <v>0</v>
      </c>
      <c r="S65" s="9">
        <v>13780.067373737407</v>
      </c>
      <c r="T65" s="26" t="str">
        <f t="shared" si="5"/>
        <v/>
      </c>
      <c r="U65" s="20">
        <v>0</v>
      </c>
      <c r="V65" s="9">
        <v>2.6812121212121216</v>
      </c>
      <c r="W65" s="9" t="str">
        <f t="shared" si="6"/>
        <v/>
      </c>
      <c r="X65" s="20">
        <v>224.00000000000003</v>
      </c>
      <c r="Y65" s="9">
        <v>2.6812121212121216</v>
      </c>
      <c r="Z65" s="26">
        <f t="shared" si="7"/>
        <v>1.196969696969697E-2</v>
      </c>
      <c r="AA65" s="20">
        <v>0</v>
      </c>
      <c r="AB65" s="9">
        <v>48.137373737373743</v>
      </c>
      <c r="AC65" s="26" t="str">
        <f t="shared" si="8"/>
        <v/>
      </c>
      <c r="AD65" s="20">
        <v>35064.299200000009</v>
      </c>
      <c r="AE65" s="9">
        <v>23.406060606060606</v>
      </c>
      <c r="AF65" s="26">
        <f t="shared" si="9"/>
        <v>6.6751827756650556E-4</v>
      </c>
      <c r="AG65" s="20">
        <v>5376</v>
      </c>
      <c r="AH65" s="9">
        <v>952.44858585858583</v>
      </c>
      <c r="AI65" s="26">
        <f t="shared" si="10"/>
        <v>0.17716677564333813</v>
      </c>
      <c r="AJ65" s="20">
        <v>3136</v>
      </c>
      <c r="AK65" s="9">
        <v>12.512323232323233</v>
      </c>
      <c r="AL65" s="26">
        <f t="shared" si="11"/>
        <v>3.9898989898989904E-3</v>
      </c>
      <c r="AM65" s="20">
        <v>560</v>
      </c>
      <c r="AN65" s="9">
        <v>5.3624242424242432</v>
      </c>
      <c r="AO65" s="26">
        <f t="shared" si="12"/>
        <v>9.5757575757575777E-3</v>
      </c>
      <c r="AP65" s="20">
        <v>0</v>
      </c>
      <c r="AQ65" s="9">
        <v>2.6812121212121216</v>
      </c>
      <c r="AR65" s="26" t="str">
        <f t="shared" si="13"/>
        <v/>
      </c>
      <c r="AS65" s="29">
        <f t="shared" si="14"/>
        <v>133144.04320000001</v>
      </c>
      <c r="AT65" s="29">
        <f t="shared" si="14"/>
        <v>15363.640000000036</v>
      </c>
    </row>
    <row r="66" spans="1:46" x14ac:dyDescent="0.25">
      <c r="A66" s="7">
        <v>4504</v>
      </c>
      <c r="B66" s="8" t="s">
        <v>63</v>
      </c>
      <c r="C66" s="20">
        <v>0</v>
      </c>
      <c r="D66" s="9">
        <v>522.05543672014255</v>
      </c>
      <c r="E66" s="26" t="str">
        <f t="shared" si="0"/>
        <v/>
      </c>
      <c r="F66" s="20">
        <v>0</v>
      </c>
      <c r="G66" s="9">
        <v>1084.9810160427808</v>
      </c>
      <c r="H66" s="26" t="str">
        <f t="shared" si="1"/>
        <v/>
      </c>
      <c r="I66" s="20">
        <v>0</v>
      </c>
      <c r="J66" s="9">
        <v>1508.9550802139038</v>
      </c>
      <c r="K66" s="26" t="str">
        <f t="shared" si="2"/>
        <v/>
      </c>
      <c r="L66" s="20">
        <v>0</v>
      </c>
      <c r="M66" s="9">
        <v>1084.9810160427808</v>
      </c>
      <c r="N66" s="26" t="str">
        <f t="shared" si="3"/>
        <v/>
      </c>
      <c r="O66" s="20">
        <v>0</v>
      </c>
      <c r="P66" s="9">
        <v>4431.9784313725495</v>
      </c>
      <c r="Q66" s="26" t="str">
        <f t="shared" si="4"/>
        <v/>
      </c>
      <c r="R66" s="20">
        <v>66900</v>
      </c>
      <c r="S66" s="9">
        <v>3963.9396613190729</v>
      </c>
      <c r="T66" s="26">
        <f t="shared" si="5"/>
        <v>5.9251713921062377E-2</v>
      </c>
      <c r="U66" s="20">
        <v>0</v>
      </c>
      <c r="V66" s="9">
        <v>1276.5329768270947</v>
      </c>
      <c r="W66" s="9" t="str">
        <f t="shared" si="6"/>
        <v/>
      </c>
      <c r="X66" s="20">
        <v>0</v>
      </c>
      <c r="Y66" s="9">
        <v>1222.516310160428</v>
      </c>
      <c r="Z66" s="26" t="str">
        <f t="shared" si="7"/>
        <v/>
      </c>
      <c r="AA66" s="20">
        <v>0</v>
      </c>
      <c r="AB66" s="9">
        <v>3772.3877005347595</v>
      </c>
      <c r="AC66" s="26" t="str">
        <f t="shared" si="8"/>
        <v/>
      </c>
      <c r="AD66" s="20">
        <v>0</v>
      </c>
      <c r="AE66" s="9">
        <v>5698.0354723707669</v>
      </c>
      <c r="AF66" s="26" t="str">
        <f t="shared" si="9"/>
        <v/>
      </c>
      <c r="AG66" s="20">
        <v>0</v>
      </c>
      <c r="AH66" s="9">
        <v>5777.8345989304808</v>
      </c>
      <c r="AI66" s="26" t="str">
        <f t="shared" si="10"/>
        <v/>
      </c>
      <c r="AJ66" s="20">
        <v>0</v>
      </c>
      <c r="AK66" s="9">
        <v>5465.6133689839571</v>
      </c>
      <c r="AL66" s="26" t="str">
        <f t="shared" si="11"/>
        <v/>
      </c>
      <c r="AM66" s="20">
        <v>0</v>
      </c>
      <c r="AN66" s="9">
        <v>2263.4326203208557</v>
      </c>
      <c r="AO66" s="26" t="str">
        <f t="shared" si="12"/>
        <v/>
      </c>
      <c r="AP66" s="20">
        <v>0</v>
      </c>
      <c r="AQ66" s="9">
        <v>1222.516310160428</v>
      </c>
      <c r="AR66" s="26" t="str">
        <f t="shared" si="13"/>
        <v/>
      </c>
      <c r="AS66" s="29">
        <f t="shared" si="14"/>
        <v>66900</v>
      </c>
      <c r="AT66" s="29">
        <f t="shared" si="14"/>
        <v>39295.760000000002</v>
      </c>
    </row>
    <row r="67" spans="1:46" x14ac:dyDescent="0.25">
      <c r="A67" s="7">
        <v>4505</v>
      </c>
      <c r="B67" s="8" t="s">
        <v>64</v>
      </c>
      <c r="C67" s="20">
        <v>1289.4000000000001</v>
      </c>
      <c r="D67" s="9">
        <v>1148.9987552245141</v>
      </c>
      <c r="E67" s="26">
        <f t="shared" si="0"/>
        <v>0.89111117979255006</v>
      </c>
      <c r="F67" s="20">
        <v>2474.2000000000003</v>
      </c>
      <c r="G67" s="9">
        <v>2481.6720499872677</v>
      </c>
      <c r="H67" s="26">
        <f t="shared" si="1"/>
        <v>1.0030199862530382</v>
      </c>
      <c r="I67" s="20">
        <v>3378.9700000000003</v>
      </c>
      <c r="J67" s="9">
        <v>3434.130707172566</v>
      </c>
      <c r="K67" s="26">
        <f t="shared" si="2"/>
        <v>1.0163247105397697</v>
      </c>
      <c r="L67" s="20">
        <v>2470.4800000000005</v>
      </c>
      <c r="M67" s="9">
        <v>2481.6640107715812</v>
      </c>
      <c r="N67" s="26">
        <f t="shared" si="3"/>
        <v>1.004527059831118</v>
      </c>
      <c r="O67" s="20">
        <v>10071.080000000002</v>
      </c>
      <c r="P67" s="9">
        <v>10206.765968814194</v>
      </c>
      <c r="Q67" s="26">
        <f t="shared" si="4"/>
        <v>1.0134728319916229</v>
      </c>
      <c r="R67" s="20">
        <v>8884.2300000000014</v>
      </c>
      <c r="S67" s="9">
        <v>8874.5564738137691</v>
      </c>
      <c r="T67" s="26">
        <f t="shared" si="5"/>
        <v>0.99891115761453364</v>
      </c>
      <c r="U67" s="20">
        <v>3050.42</v>
      </c>
      <c r="V67" s="9">
        <v>2961.2345009676596</v>
      </c>
      <c r="W67" s="9">
        <f t="shared" si="6"/>
        <v>0.97076287887165036</v>
      </c>
      <c r="X67" s="20">
        <v>2592.38</v>
      </c>
      <c r="Y67" s="9">
        <v>2666.8404113318056</v>
      </c>
      <c r="Z67" s="26">
        <f t="shared" si="7"/>
        <v>1.0287227996404098</v>
      </c>
      <c r="AA67" s="20">
        <v>8447.41</v>
      </c>
      <c r="AB67" s="9">
        <v>8585.3267679314158</v>
      </c>
      <c r="AC67" s="26">
        <f t="shared" si="8"/>
        <v>1.0163265152196255</v>
      </c>
      <c r="AD67" s="20">
        <v>12479.950000000003</v>
      </c>
      <c r="AE67" s="9">
        <v>12961.796846574993</v>
      </c>
      <c r="AF67" s="26">
        <f t="shared" si="9"/>
        <v>1.0386096776489482</v>
      </c>
      <c r="AG67" s="20">
        <v>11163.55</v>
      </c>
      <c r="AH67" s="9">
        <v>11440.027179263219</v>
      </c>
      <c r="AI67" s="26">
        <f t="shared" si="10"/>
        <v>1.0247660627007735</v>
      </c>
      <c r="AJ67" s="20">
        <v>12008.28</v>
      </c>
      <c r="AK67" s="9">
        <v>12298.559856056363</v>
      </c>
      <c r="AL67" s="26">
        <f t="shared" si="11"/>
        <v>1.0241733084218858</v>
      </c>
      <c r="AM67" s="20">
        <v>5068.4500000000007</v>
      </c>
      <c r="AN67" s="9">
        <v>5151.1960607588489</v>
      </c>
      <c r="AO67" s="26">
        <f t="shared" si="12"/>
        <v>1.0163257131388981</v>
      </c>
      <c r="AP67" s="20">
        <v>2592.38</v>
      </c>
      <c r="AQ67" s="9">
        <v>2666.8404113318056</v>
      </c>
      <c r="AR67" s="26">
        <f t="shared" si="13"/>
        <v>1.0287227996404098</v>
      </c>
      <c r="AS67" s="29">
        <f t="shared" si="14"/>
        <v>85971.180000000008</v>
      </c>
      <c r="AT67" s="29">
        <f t="shared" si="14"/>
        <v>87359.61000000003</v>
      </c>
    </row>
    <row r="68" spans="1:46" x14ac:dyDescent="0.25">
      <c r="A68" s="7">
        <v>4506</v>
      </c>
      <c r="B68" s="8" t="s">
        <v>65</v>
      </c>
      <c r="C68" s="20">
        <v>1400.33</v>
      </c>
      <c r="D68" s="9">
        <v>385.88422261268136</v>
      </c>
      <c r="E68" s="26">
        <f t="shared" si="0"/>
        <v>0.27556663258851938</v>
      </c>
      <c r="F68" s="20">
        <v>2699.5400000000004</v>
      </c>
      <c r="G68" s="9">
        <v>968.60335411255392</v>
      </c>
      <c r="H68" s="26">
        <f t="shared" si="1"/>
        <v>0.35880311242380325</v>
      </c>
      <c r="I68" s="20">
        <v>3685.4700000000003</v>
      </c>
      <c r="J68" s="9">
        <v>1356.922380646804</v>
      </c>
      <c r="K68" s="26">
        <f t="shared" si="2"/>
        <v>0.36818163779566893</v>
      </c>
      <c r="L68" s="20">
        <v>2692.42</v>
      </c>
      <c r="M68" s="9">
        <v>970.42590313216192</v>
      </c>
      <c r="N68" s="26">
        <f t="shared" si="3"/>
        <v>0.36042887184472033</v>
      </c>
      <c r="O68" s="20">
        <v>10982.16</v>
      </c>
      <c r="P68" s="9">
        <v>4024.4817854341736</v>
      </c>
      <c r="Q68" s="26">
        <f t="shared" si="4"/>
        <v>0.36645630599391865</v>
      </c>
      <c r="R68" s="20">
        <v>9680.1400000000012</v>
      </c>
      <c r="S68" s="9">
        <v>3436.3628143621081</v>
      </c>
      <c r="T68" s="26">
        <f t="shared" si="5"/>
        <v>0.35499102434077479</v>
      </c>
      <c r="U68" s="20">
        <v>3327.26</v>
      </c>
      <c r="V68" s="9">
        <v>1114.2080599949068</v>
      </c>
      <c r="W68" s="9">
        <f t="shared" si="6"/>
        <v>0.33487255579513076</v>
      </c>
      <c r="X68" s="20">
        <v>2813.4800000000005</v>
      </c>
      <c r="Y68" s="9">
        <v>1065.3420711993888</v>
      </c>
      <c r="Z68" s="26">
        <f t="shared" si="7"/>
        <v>0.37865635128004771</v>
      </c>
      <c r="AA68" s="20">
        <v>9213.6600000000017</v>
      </c>
      <c r="AB68" s="9">
        <v>3392.3059516170097</v>
      </c>
      <c r="AC68" s="26">
        <f t="shared" si="8"/>
        <v>0.36818223720182958</v>
      </c>
      <c r="AD68" s="20">
        <v>13611.319999999998</v>
      </c>
      <c r="AE68" s="9">
        <v>5235.6725464731335</v>
      </c>
      <c r="AF68" s="26">
        <f t="shared" si="9"/>
        <v>0.3846557531872834</v>
      </c>
      <c r="AG68" s="20">
        <v>12163.400000000001</v>
      </c>
      <c r="AH68" s="9">
        <v>4554.0023365418901</v>
      </c>
      <c r="AI68" s="26">
        <f t="shared" si="10"/>
        <v>0.37440208630332716</v>
      </c>
      <c r="AJ68" s="20">
        <v>13084.729999999998</v>
      </c>
      <c r="AK68" s="9">
        <v>4893.2329317035901</v>
      </c>
      <c r="AL68" s="26">
        <f t="shared" si="11"/>
        <v>0.37396514346903537</v>
      </c>
      <c r="AM68" s="20">
        <v>5528.2000000000007</v>
      </c>
      <c r="AN68" s="9">
        <v>2035.3835709702062</v>
      </c>
      <c r="AO68" s="26">
        <f t="shared" si="12"/>
        <v>0.36818197079885062</v>
      </c>
      <c r="AP68" s="20">
        <v>2813.4800000000005</v>
      </c>
      <c r="AQ68" s="9">
        <v>1065.3420711993888</v>
      </c>
      <c r="AR68" s="26">
        <f t="shared" si="13"/>
        <v>0.37865635128004771</v>
      </c>
      <c r="AS68" s="29">
        <f t="shared" si="14"/>
        <v>93695.590000000011</v>
      </c>
      <c r="AT68" s="29">
        <f t="shared" si="14"/>
        <v>34498.17</v>
      </c>
    </row>
    <row r="69" spans="1:46" ht="18.75" x14ac:dyDescent="0.3">
      <c r="A69" s="7">
        <v>4507</v>
      </c>
      <c r="B69" s="8" t="s">
        <v>66</v>
      </c>
      <c r="C69" s="20">
        <v>0</v>
      </c>
      <c r="D69" s="9">
        <v>0</v>
      </c>
      <c r="E69" s="26" t="str">
        <f t="shared" si="0"/>
        <v/>
      </c>
      <c r="F69" s="20">
        <v>0</v>
      </c>
      <c r="G69" s="9">
        <v>0</v>
      </c>
      <c r="H69" s="25" t="str">
        <f t="shared" si="1"/>
        <v/>
      </c>
      <c r="I69" s="20">
        <v>0</v>
      </c>
      <c r="J69" s="9">
        <v>0</v>
      </c>
      <c r="K69" s="26" t="str">
        <f t="shared" si="2"/>
        <v/>
      </c>
      <c r="L69" s="20">
        <v>0</v>
      </c>
      <c r="M69" s="9">
        <v>0</v>
      </c>
      <c r="N69" s="26" t="str">
        <f t="shared" si="3"/>
        <v/>
      </c>
      <c r="O69" s="20">
        <v>0</v>
      </c>
      <c r="P69" s="9">
        <v>0</v>
      </c>
      <c r="Q69" s="26" t="str">
        <f t="shared" si="4"/>
        <v/>
      </c>
      <c r="R69" s="20">
        <v>0</v>
      </c>
      <c r="S69" s="9">
        <v>7.0000000000000007E-2</v>
      </c>
      <c r="T69" s="26" t="str">
        <f t="shared" si="5"/>
        <v/>
      </c>
      <c r="U69" s="20">
        <v>0</v>
      </c>
      <c r="V69" s="9">
        <v>0</v>
      </c>
      <c r="W69" s="9" t="str">
        <f t="shared" si="6"/>
        <v/>
      </c>
      <c r="X69" s="20">
        <v>0</v>
      </c>
      <c r="Y69" s="9">
        <v>0</v>
      </c>
      <c r="Z69" s="26" t="str">
        <f t="shared" si="7"/>
        <v/>
      </c>
      <c r="AA69" s="20">
        <v>48160</v>
      </c>
      <c r="AB69" s="9">
        <v>0</v>
      </c>
      <c r="AC69" s="25">
        <f t="shared" si="8"/>
        <v>0</v>
      </c>
      <c r="AD69" s="20">
        <v>0</v>
      </c>
      <c r="AE69" s="9">
        <v>0</v>
      </c>
      <c r="AF69" s="26" t="str">
        <f t="shared" si="9"/>
        <v/>
      </c>
      <c r="AG69" s="20">
        <v>17920</v>
      </c>
      <c r="AH69" s="9">
        <v>11507.989999999996</v>
      </c>
      <c r="AI69" s="25">
        <f t="shared" si="10"/>
        <v>0.6421869419642855</v>
      </c>
      <c r="AJ69" s="20">
        <v>0</v>
      </c>
      <c r="AK69" s="9">
        <v>0</v>
      </c>
      <c r="AL69" s="26" t="str">
        <f t="shared" si="11"/>
        <v/>
      </c>
      <c r="AM69" s="20">
        <v>0</v>
      </c>
      <c r="AN69" s="9">
        <v>0</v>
      </c>
      <c r="AO69" s="26" t="str">
        <f t="shared" si="12"/>
        <v/>
      </c>
      <c r="AP69" s="20">
        <v>0</v>
      </c>
      <c r="AQ69" s="9">
        <v>0</v>
      </c>
      <c r="AR69" s="26" t="str">
        <f t="shared" si="13"/>
        <v/>
      </c>
      <c r="AS69" s="29">
        <f t="shared" si="14"/>
        <v>66080</v>
      </c>
      <c r="AT69" s="29">
        <f t="shared" si="14"/>
        <v>11508.059999999996</v>
      </c>
    </row>
    <row r="70" spans="1:46" ht="18.75" x14ac:dyDescent="0.3">
      <c r="A70" s="14">
        <v>46</v>
      </c>
      <c r="B70" s="5" t="s">
        <v>67</v>
      </c>
      <c r="C70" s="6">
        <v>0</v>
      </c>
      <c r="D70" s="6">
        <v>0</v>
      </c>
      <c r="E70" s="26" t="str">
        <f t="shared" ref="E70:E74" si="15">IFERROR(D70/C70,"")</f>
        <v/>
      </c>
      <c r="F70" s="6">
        <v>0</v>
      </c>
      <c r="G70" s="6">
        <v>0</v>
      </c>
      <c r="H70" s="26" t="str">
        <f t="shared" ref="H70:H74" si="16">IFERROR(G70/F70,"")</f>
        <v/>
      </c>
      <c r="I70" s="6">
        <v>0</v>
      </c>
      <c r="J70" s="6">
        <v>0</v>
      </c>
      <c r="K70" s="26" t="str">
        <f t="shared" ref="K70:K74" si="17">IFERROR(J70/I70,"")</f>
        <v/>
      </c>
      <c r="L70" s="6">
        <v>0</v>
      </c>
      <c r="M70" s="6">
        <v>0</v>
      </c>
      <c r="N70" s="26" t="str">
        <f t="shared" ref="N70:N74" si="18">IFERROR(M70/L70,"")</f>
        <v/>
      </c>
      <c r="O70" s="6">
        <v>0</v>
      </c>
      <c r="P70" s="6">
        <v>0</v>
      </c>
      <c r="Q70" s="26" t="str">
        <f t="shared" ref="Q70:Q74" si="19">IFERROR(P70/O70,"")</f>
        <v/>
      </c>
      <c r="R70" s="6">
        <v>0</v>
      </c>
      <c r="S70" s="6">
        <v>0</v>
      </c>
      <c r="T70" s="26" t="str">
        <f t="shared" ref="T70:T74" si="20">IFERROR(S70/R70,"")</f>
        <v/>
      </c>
      <c r="U70" s="6">
        <v>0</v>
      </c>
      <c r="V70" s="6">
        <v>0</v>
      </c>
      <c r="W70" s="6" t="str">
        <f t="shared" ref="W70:W74" si="21">IFERROR(V70/U70,"")</f>
        <v/>
      </c>
      <c r="X70" s="6">
        <v>0</v>
      </c>
      <c r="Y70" s="6">
        <v>0</v>
      </c>
      <c r="Z70" s="26" t="str">
        <f t="shared" ref="Z70:Z74" si="22">IFERROR(Y70/X70,"")</f>
        <v/>
      </c>
      <c r="AA70" s="6">
        <v>0</v>
      </c>
      <c r="AB70" s="6">
        <v>0</v>
      </c>
      <c r="AC70" s="26" t="str">
        <f t="shared" si="8"/>
        <v/>
      </c>
      <c r="AD70" s="6">
        <v>0</v>
      </c>
      <c r="AE70" s="6">
        <v>0</v>
      </c>
      <c r="AF70" s="26" t="str">
        <f t="shared" ref="AF70:AF74" si="23">IFERROR(AE70/AD70,"")</f>
        <v/>
      </c>
      <c r="AG70" s="6">
        <v>0</v>
      </c>
      <c r="AH70" s="6">
        <v>0</v>
      </c>
      <c r="AI70" s="26" t="str">
        <f t="shared" si="10"/>
        <v/>
      </c>
      <c r="AJ70" s="6">
        <v>0</v>
      </c>
      <c r="AK70" s="6">
        <v>0</v>
      </c>
      <c r="AL70" s="26" t="str">
        <f t="shared" ref="AL70:AL74" si="24">IFERROR(AK70/AJ70,"")</f>
        <v/>
      </c>
      <c r="AM70" s="6">
        <v>0</v>
      </c>
      <c r="AN70" s="6">
        <v>0</v>
      </c>
      <c r="AO70" s="26" t="str">
        <f t="shared" ref="AO70:AO74" si="25">IFERROR(AN70/AM70,"")</f>
        <v/>
      </c>
      <c r="AP70" s="6">
        <v>0</v>
      </c>
      <c r="AQ70" s="6">
        <v>0</v>
      </c>
      <c r="AR70" s="26" t="str">
        <f t="shared" ref="AR70:AR74" si="26">IFERROR(AQ70/AP70,"")</f>
        <v/>
      </c>
      <c r="AS70" s="29">
        <f t="shared" ref="AS70:AT74" si="27">+C70+F70+I70+L70+O70+R70+U70+X70+AA70+AD70+AG70+AJ70+AM70+AP70</f>
        <v>0</v>
      </c>
      <c r="AT70" s="29">
        <f t="shared" si="27"/>
        <v>0</v>
      </c>
    </row>
    <row r="71" spans="1:46" ht="18.75" x14ac:dyDescent="0.3">
      <c r="A71" s="7">
        <v>4690</v>
      </c>
      <c r="B71" s="8" t="s">
        <v>68</v>
      </c>
      <c r="C71" s="20">
        <v>0</v>
      </c>
      <c r="D71" s="9">
        <v>0</v>
      </c>
      <c r="E71" s="26" t="str">
        <f t="shared" si="15"/>
        <v/>
      </c>
      <c r="F71" s="20">
        <v>0</v>
      </c>
      <c r="G71" s="9">
        <v>0</v>
      </c>
      <c r="H71" s="25" t="str">
        <f t="shared" si="16"/>
        <v/>
      </c>
      <c r="I71" s="20">
        <v>0</v>
      </c>
      <c r="J71" s="9">
        <v>0</v>
      </c>
      <c r="K71" s="26" t="str">
        <f t="shared" si="17"/>
        <v/>
      </c>
      <c r="L71" s="20">
        <v>0</v>
      </c>
      <c r="M71" s="9">
        <v>0</v>
      </c>
      <c r="N71" s="26" t="str">
        <f t="shared" si="18"/>
        <v/>
      </c>
      <c r="O71" s="20">
        <v>0</v>
      </c>
      <c r="P71" s="9">
        <v>0</v>
      </c>
      <c r="Q71" s="26" t="str">
        <f t="shared" si="19"/>
        <v/>
      </c>
      <c r="R71" s="20">
        <v>0</v>
      </c>
      <c r="S71" s="9">
        <v>0</v>
      </c>
      <c r="T71" s="26" t="str">
        <f t="shared" si="20"/>
        <v/>
      </c>
      <c r="U71" s="20">
        <v>0</v>
      </c>
      <c r="V71" s="9">
        <v>0</v>
      </c>
      <c r="W71" s="9" t="str">
        <f t="shared" si="21"/>
        <v/>
      </c>
      <c r="X71" s="20">
        <v>0</v>
      </c>
      <c r="Y71" s="9">
        <v>0</v>
      </c>
      <c r="Z71" s="26" t="str">
        <f t="shared" si="22"/>
        <v/>
      </c>
      <c r="AA71" s="20">
        <v>0</v>
      </c>
      <c r="AB71" s="9">
        <v>0</v>
      </c>
      <c r="AC71" s="26" t="str">
        <f t="shared" ref="AC71:AC74" si="28">IFERROR(AB71/AA71,"")</f>
        <v/>
      </c>
      <c r="AD71" s="20">
        <v>0</v>
      </c>
      <c r="AE71" s="9">
        <v>0</v>
      </c>
      <c r="AF71" s="26" t="str">
        <f t="shared" si="23"/>
        <v/>
      </c>
      <c r="AG71" s="20">
        <v>0</v>
      </c>
      <c r="AH71" s="9">
        <v>0</v>
      </c>
      <c r="AI71" s="26" t="str">
        <f t="shared" ref="AI71:AI74" si="29">IFERROR(AH71/AG71,"")</f>
        <v/>
      </c>
      <c r="AJ71" s="20">
        <v>0</v>
      </c>
      <c r="AK71" s="9">
        <v>0</v>
      </c>
      <c r="AL71" s="26" t="str">
        <f t="shared" si="24"/>
        <v/>
      </c>
      <c r="AM71" s="20">
        <v>0</v>
      </c>
      <c r="AN71" s="9">
        <v>0</v>
      </c>
      <c r="AO71" s="26" t="str">
        <f t="shared" si="25"/>
        <v/>
      </c>
      <c r="AP71" s="20">
        <v>0</v>
      </c>
      <c r="AQ71" s="9">
        <v>0</v>
      </c>
      <c r="AR71" s="26" t="str">
        <f t="shared" si="26"/>
        <v/>
      </c>
      <c r="AS71" s="29">
        <f t="shared" si="27"/>
        <v>0</v>
      </c>
      <c r="AT71" s="29">
        <f t="shared" si="27"/>
        <v>0</v>
      </c>
    </row>
    <row r="72" spans="1:46" ht="18.75" x14ac:dyDescent="0.3">
      <c r="A72" s="14">
        <v>47</v>
      </c>
      <c r="B72" s="5" t="s">
        <v>69</v>
      </c>
      <c r="C72" s="6">
        <v>0</v>
      </c>
      <c r="D72" s="6">
        <v>0</v>
      </c>
      <c r="E72" s="26" t="str">
        <f t="shared" si="15"/>
        <v/>
      </c>
      <c r="F72" s="6">
        <v>0</v>
      </c>
      <c r="G72" s="6">
        <v>0</v>
      </c>
      <c r="H72" s="26" t="str">
        <f t="shared" si="16"/>
        <v/>
      </c>
      <c r="I72" s="6">
        <v>0</v>
      </c>
      <c r="J72" s="6">
        <v>0</v>
      </c>
      <c r="K72" s="26" t="str">
        <f t="shared" si="17"/>
        <v/>
      </c>
      <c r="L72" s="6">
        <v>0</v>
      </c>
      <c r="M72" s="6">
        <v>0</v>
      </c>
      <c r="N72" s="26" t="str">
        <f t="shared" si="18"/>
        <v/>
      </c>
      <c r="O72" s="6">
        <v>0</v>
      </c>
      <c r="P72" s="6">
        <v>0</v>
      </c>
      <c r="Q72" s="26" t="str">
        <f t="shared" si="19"/>
        <v/>
      </c>
      <c r="R72" s="6">
        <v>0</v>
      </c>
      <c r="S72" s="6">
        <v>0</v>
      </c>
      <c r="T72" s="26" t="str">
        <f t="shared" si="20"/>
        <v/>
      </c>
      <c r="U72" s="6">
        <v>0</v>
      </c>
      <c r="V72" s="6">
        <v>0</v>
      </c>
      <c r="W72" s="6" t="str">
        <f t="shared" si="21"/>
        <v/>
      </c>
      <c r="X72" s="6">
        <v>0</v>
      </c>
      <c r="Y72" s="6">
        <v>0</v>
      </c>
      <c r="Z72" s="26" t="str">
        <f t="shared" si="22"/>
        <v/>
      </c>
      <c r="AA72" s="6">
        <v>0</v>
      </c>
      <c r="AB72" s="6">
        <v>0</v>
      </c>
      <c r="AC72" s="26" t="str">
        <f t="shared" si="28"/>
        <v/>
      </c>
      <c r="AD72" s="6">
        <v>0</v>
      </c>
      <c r="AE72" s="6">
        <v>17310.73</v>
      </c>
      <c r="AF72" s="26" t="str">
        <f t="shared" si="23"/>
        <v/>
      </c>
      <c r="AG72" s="6">
        <v>0</v>
      </c>
      <c r="AH72" s="6">
        <v>0</v>
      </c>
      <c r="AI72" s="26" t="str">
        <f t="shared" si="29"/>
        <v/>
      </c>
      <c r="AJ72" s="6">
        <v>0</v>
      </c>
      <c r="AK72" s="6">
        <v>0</v>
      </c>
      <c r="AL72" s="26" t="str">
        <f t="shared" si="24"/>
        <v/>
      </c>
      <c r="AM72" s="6">
        <v>0</v>
      </c>
      <c r="AN72" s="6">
        <v>0</v>
      </c>
      <c r="AO72" s="26" t="str">
        <f t="shared" si="25"/>
        <v/>
      </c>
      <c r="AP72" s="6">
        <v>0</v>
      </c>
      <c r="AQ72" s="6">
        <v>0</v>
      </c>
      <c r="AR72" s="26" t="str">
        <f t="shared" si="26"/>
        <v/>
      </c>
      <c r="AS72" s="29">
        <f t="shared" si="27"/>
        <v>0</v>
      </c>
      <c r="AT72" s="29">
        <f t="shared" si="27"/>
        <v>17310.73</v>
      </c>
    </row>
    <row r="73" spans="1:46" s="31" customFormat="1" x14ac:dyDescent="0.25">
      <c r="A73" s="7">
        <v>4703</v>
      </c>
      <c r="B73" s="8" t="s">
        <v>70</v>
      </c>
      <c r="C73" s="9">
        <v>0</v>
      </c>
      <c r="D73" s="9">
        <v>0</v>
      </c>
      <c r="E73" s="26" t="str">
        <f t="shared" si="15"/>
        <v/>
      </c>
      <c r="F73" s="9">
        <v>0</v>
      </c>
      <c r="G73" s="9">
        <v>0</v>
      </c>
      <c r="H73" s="26" t="str">
        <f t="shared" si="16"/>
        <v/>
      </c>
      <c r="I73" s="9">
        <v>0</v>
      </c>
      <c r="J73" s="9">
        <v>0</v>
      </c>
      <c r="K73" s="26" t="str">
        <f t="shared" si="17"/>
        <v/>
      </c>
      <c r="L73" s="9">
        <v>0</v>
      </c>
      <c r="M73" s="9">
        <v>0</v>
      </c>
      <c r="N73" s="26" t="str">
        <f t="shared" si="18"/>
        <v/>
      </c>
      <c r="O73" s="9">
        <v>0</v>
      </c>
      <c r="P73" s="9">
        <v>0</v>
      </c>
      <c r="Q73" s="26" t="str">
        <f t="shared" si="19"/>
        <v/>
      </c>
      <c r="R73" s="9">
        <v>0</v>
      </c>
      <c r="S73" s="9">
        <v>0</v>
      </c>
      <c r="T73" s="26" t="str">
        <f t="shared" si="20"/>
        <v/>
      </c>
      <c r="U73" s="9">
        <v>0</v>
      </c>
      <c r="V73" s="9">
        <v>0</v>
      </c>
      <c r="W73" s="9" t="str">
        <f t="shared" si="21"/>
        <v/>
      </c>
      <c r="X73" s="9">
        <v>0</v>
      </c>
      <c r="Y73" s="9">
        <v>0</v>
      </c>
      <c r="Z73" s="26" t="str">
        <f t="shared" si="22"/>
        <v/>
      </c>
      <c r="AA73" s="9">
        <v>0</v>
      </c>
      <c r="AB73" s="9">
        <v>0</v>
      </c>
      <c r="AC73" s="26" t="str">
        <f t="shared" si="28"/>
        <v/>
      </c>
      <c r="AD73" s="9">
        <v>0</v>
      </c>
      <c r="AE73" s="9">
        <v>17310.73</v>
      </c>
      <c r="AF73" s="26" t="str">
        <f t="shared" si="23"/>
        <v/>
      </c>
      <c r="AG73" s="9">
        <v>0</v>
      </c>
      <c r="AH73" s="9">
        <v>0</v>
      </c>
      <c r="AI73" s="26" t="str">
        <f t="shared" si="29"/>
        <v/>
      </c>
      <c r="AJ73" s="9">
        <v>0</v>
      </c>
      <c r="AK73" s="9">
        <v>0</v>
      </c>
      <c r="AL73" s="26" t="str">
        <f t="shared" si="24"/>
        <v/>
      </c>
      <c r="AM73" s="9">
        <v>0</v>
      </c>
      <c r="AN73" s="9">
        <v>0</v>
      </c>
      <c r="AO73" s="26" t="str">
        <f t="shared" si="25"/>
        <v/>
      </c>
      <c r="AP73" s="9">
        <v>0</v>
      </c>
      <c r="AQ73" s="9">
        <v>0</v>
      </c>
      <c r="AR73" s="26" t="str">
        <f t="shared" si="26"/>
        <v/>
      </c>
      <c r="AS73" s="29">
        <f t="shared" si="27"/>
        <v>0</v>
      </c>
      <c r="AT73" s="29">
        <f t="shared" si="27"/>
        <v>17310.73</v>
      </c>
    </row>
    <row r="74" spans="1:46" ht="15.75" thickBot="1" x14ac:dyDescent="0.3">
      <c r="A74" s="21">
        <v>4790</v>
      </c>
      <c r="B74" s="22" t="s">
        <v>10</v>
      </c>
      <c r="C74" s="23">
        <v>0</v>
      </c>
      <c r="D74" s="23">
        <v>0</v>
      </c>
      <c r="E74" s="23" t="str">
        <f t="shared" si="15"/>
        <v/>
      </c>
      <c r="F74" s="23">
        <v>0</v>
      </c>
      <c r="G74" s="23">
        <v>0</v>
      </c>
      <c r="H74" s="23" t="str">
        <f t="shared" si="16"/>
        <v/>
      </c>
      <c r="I74" s="23">
        <v>0</v>
      </c>
      <c r="J74" s="23">
        <v>0</v>
      </c>
      <c r="K74" s="23" t="str">
        <f t="shared" si="17"/>
        <v/>
      </c>
      <c r="L74" s="23">
        <v>0</v>
      </c>
      <c r="M74" s="23">
        <v>0</v>
      </c>
      <c r="N74" s="23" t="str">
        <f t="shared" si="18"/>
        <v/>
      </c>
      <c r="O74" s="23">
        <v>0</v>
      </c>
      <c r="P74" s="23">
        <v>0</v>
      </c>
      <c r="Q74" s="23" t="str">
        <f t="shared" si="19"/>
        <v/>
      </c>
      <c r="R74" s="23">
        <v>0</v>
      </c>
      <c r="S74" s="23">
        <v>0</v>
      </c>
      <c r="T74" s="23" t="str">
        <f t="shared" si="20"/>
        <v/>
      </c>
      <c r="U74" s="23">
        <v>0</v>
      </c>
      <c r="V74" s="23">
        <v>0</v>
      </c>
      <c r="W74" s="23" t="str">
        <f t="shared" si="21"/>
        <v/>
      </c>
      <c r="X74" s="23">
        <v>0</v>
      </c>
      <c r="Y74" s="23">
        <v>0</v>
      </c>
      <c r="Z74" s="23" t="str">
        <f t="shared" si="22"/>
        <v/>
      </c>
      <c r="AA74" s="23">
        <v>0</v>
      </c>
      <c r="AB74" s="23">
        <v>0</v>
      </c>
      <c r="AC74" s="23" t="str">
        <f t="shared" si="28"/>
        <v/>
      </c>
      <c r="AD74" s="23">
        <v>0</v>
      </c>
      <c r="AE74" s="23">
        <v>0</v>
      </c>
      <c r="AF74" s="23" t="str">
        <f t="shared" si="23"/>
        <v/>
      </c>
      <c r="AG74" s="23">
        <v>0</v>
      </c>
      <c r="AH74" s="23">
        <v>0</v>
      </c>
      <c r="AI74" s="23" t="str">
        <f t="shared" si="29"/>
        <v/>
      </c>
      <c r="AJ74" s="23">
        <v>0</v>
      </c>
      <c r="AK74" s="23">
        <v>0</v>
      </c>
      <c r="AL74" s="23" t="str">
        <f t="shared" si="24"/>
        <v/>
      </c>
      <c r="AM74" s="23">
        <v>0</v>
      </c>
      <c r="AN74" s="23">
        <v>0</v>
      </c>
      <c r="AO74" s="23" t="str">
        <f t="shared" si="25"/>
        <v/>
      </c>
      <c r="AP74" s="23">
        <v>0</v>
      </c>
      <c r="AQ74" s="23">
        <v>0</v>
      </c>
      <c r="AR74" s="23" t="str">
        <f t="shared" si="26"/>
        <v/>
      </c>
      <c r="AS74" s="29">
        <f t="shared" si="27"/>
        <v>0</v>
      </c>
      <c r="AT74" s="29">
        <f t="shared" si="27"/>
        <v>0</v>
      </c>
    </row>
  </sheetData>
  <mergeCells count="58">
    <mergeCell ref="R2:T2"/>
    <mergeCell ref="C2:E2"/>
    <mergeCell ref="F2:H2"/>
    <mergeCell ref="I2:K2"/>
    <mergeCell ref="L2:N2"/>
    <mergeCell ref="O2:Q2"/>
    <mergeCell ref="AM2:AO2"/>
    <mergeCell ref="AP2:AR2"/>
    <mergeCell ref="A3:A4"/>
    <mergeCell ref="B3:B4"/>
    <mergeCell ref="C3:C4"/>
    <mergeCell ref="D3:D4"/>
    <mergeCell ref="E3:E4"/>
    <mergeCell ref="F3:F4"/>
    <mergeCell ref="G3:G4"/>
    <mergeCell ref="H3:H4"/>
    <mergeCell ref="U2:W2"/>
    <mergeCell ref="X2:Z2"/>
    <mergeCell ref="AA2:AC2"/>
    <mergeCell ref="AD2:AF2"/>
    <mergeCell ref="AG2:AI2"/>
    <mergeCell ref="AJ2:AL2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F3:AF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R3:AR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:M17"/>
    </sheetView>
  </sheetViews>
  <sheetFormatPr baseColWidth="10" defaultRowHeight="11.25" x14ac:dyDescent="0.2"/>
  <cols>
    <col min="1" max="1" width="24" style="68" customWidth="1"/>
    <col min="2" max="2" width="15.140625" style="68" hidden="1" customWidth="1"/>
    <col min="3" max="3" width="13.28515625" style="68" hidden="1" customWidth="1"/>
    <col min="4" max="4" width="13.28515625" style="68" customWidth="1"/>
    <col min="5" max="5" width="13.28515625" style="68" hidden="1" customWidth="1"/>
    <col min="6" max="6" width="13.28515625" style="68" customWidth="1"/>
    <col min="7" max="7" width="8.42578125" style="68" customWidth="1"/>
    <col min="8" max="9" width="11.5703125" style="68" hidden="1" customWidth="1"/>
    <col min="10" max="10" width="15.85546875" style="68" bestFit="1" customWidth="1"/>
    <col min="11" max="11" width="13.7109375" style="68" hidden="1" customWidth="1"/>
    <col min="12" max="13" width="13.7109375" style="68" customWidth="1"/>
    <col min="14" max="15" width="12.7109375" style="68" customWidth="1"/>
    <col min="16" max="16" width="11.42578125" style="70"/>
    <col min="17" max="17" width="14.140625" style="70" bestFit="1" customWidth="1"/>
    <col min="18" max="18" width="13" style="70" bestFit="1" customWidth="1"/>
    <col min="19" max="16384" width="11.42578125" style="70"/>
  </cols>
  <sheetData>
    <row r="1" spans="1:18" x14ac:dyDescent="0.2">
      <c r="H1" s="136" t="s">
        <v>108</v>
      </c>
      <c r="I1" s="136"/>
      <c r="J1" s="136"/>
      <c r="K1" s="136"/>
      <c r="L1" s="107"/>
      <c r="M1" s="107"/>
      <c r="N1" s="69"/>
      <c r="O1" s="69"/>
    </row>
    <row r="2" spans="1:18" ht="22.5" x14ac:dyDescent="0.2">
      <c r="A2" s="71" t="s">
        <v>87</v>
      </c>
      <c r="B2" s="71" t="s">
        <v>102</v>
      </c>
      <c r="C2" s="71" t="s">
        <v>109</v>
      </c>
      <c r="D2" s="71" t="s">
        <v>109</v>
      </c>
      <c r="E2" s="71" t="s">
        <v>261</v>
      </c>
      <c r="F2" s="71" t="s">
        <v>261</v>
      </c>
      <c r="G2" s="71" t="s">
        <v>110</v>
      </c>
      <c r="H2" s="72" t="s">
        <v>106</v>
      </c>
      <c r="I2" s="72" t="s">
        <v>105</v>
      </c>
      <c r="J2" s="72" t="s">
        <v>253</v>
      </c>
      <c r="K2" s="72" t="s">
        <v>103</v>
      </c>
      <c r="L2" s="72" t="s">
        <v>263</v>
      </c>
      <c r="M2" s="72" t="s">
        <v>110</v>
      </c>
      <c r="N2" s="71" t="s">
        <v>253</v>
      </c>
      <c r="O2" s="71" t="s">
        <v>241</v>
      </c>
      <c r="P2" s="71" t="s">
        <v>255</v>
      </c>
    </row>
    <row r="3" spans="1:18" x14ac:dyDescent="0.2">
      <c r="A3" s="73" t="s">
        <v>88</v>
      </c>
      <c r="B3" s="74">
        <f>+Hoja1!C24</f>
        <v>201738.63967543855</v>
      </c>
      <c r="C3" s="74">
        <v>49877.703112672774</v>
      </c>
      <c r="D3" s="74">
        <v>44481.293011416754</v>
      </c>
      <c r="E3" s="74">
        <v>43836.173011416751</v>
      </c>
      <c r="F3" s="74">
        <f>+E3+J3</f>
        <v>43836.173011416751</v>
      </c>
      <c r="G3" s="75">
        <f>+F3/D3</f>
        <v>0.98549682447777709</v>
      </c>
      <c r="H3" s="76"/>
      <c r="I3" s="76"/>
      <c r="J3" s="77">
        <v>0</v>
      </c>
      <c r="K3" s="77">
        <v>0</v>
      </c>
      <c r="L3" s="77">
        <v>645.12000000000012</v>
      </c>
      <c r="M3" s="124">
        <f>+L3/D3</f>
        <v>1.4503175522222812E-2</v>
      </c>
      <c r="N3" s="78">
        <v>0</v>
      </c>
      <c r="O3" s="78">
        <f>SUM(H3:L3)</f>
        <v>645.12000000000012</v>
      </c>
      <c r="P3" s="78">
        <f>+D3-E3</f>
        <v>645.12000000000262</v>
      </c>
      <c r="Q3" s="79"/>
      <c r="R3" s="80"/>
    </row>
    <row r="4" spans="1:18" x14ac:dyDescent="0.2">
      <c r="A4" s="73" t="s">
        <v>89</v>
      </c>
      <c r="B4" s="74">
        <f>+Hoja1!F24</f>
        <v>199826.6351754386</v>
      </c>
      <c r="C4" s="74">
        <v>109747.19037383786</v>
      </c>
      <c r="D4" s="74">
        <v>91966.143583756028</v>
      </c>
      <c r="E4" s="74">
        <v>90980.543583756022</v>
      </c>
      <c r="F4" s="74">
        <f t="shared" ref="F4:F17" si="0">+E4+J4</f>
        <v>90980.543583756022</v>
      </c>
      <c r="G4" s="75">
        <f t="shared" ref="G4:G17" si="1">+F4/D4</f>
        <v>0.98928301262189611</v>
      </c>
      <c r="H4" s="76"/>
      <c r="I4" s="76"/>
      <c r="J4" s="77">
        <v>0</v>
      </c>
      <c r="K4" s="77">
        <v>0</v>
      </c>
      <c r="L4" s="77">
        <v>985.60000000000014</v>
      </c>
      <c r="M4" s="124">
        <f t="shared" ref="M4:M17" si="2">+L4/D4</f>
        <v>1.0716987378103855E-2</v>
      </c>
      <c r="N4" s="78">
        <v>0</v>
      </c>
      <c r="O4" s="78">
        <f>SUM(H4:L4)</f>
        <v>985.60000000000014</v>
      </c>
      <c r="P4" s="78">
        <f t="shared" ref="P4:P17" si="3">+D4-E4</f>
        <v>985.60000000000582</v>
      </c>
      <c r="Q4" s="79"/>
      <c r="R4" s="80"/>
    </row>
    <row r="5" spans="1:18" x14ac:dyDescent="0.2">
      <c r="A5" s="73" t="s">
        <v>90</v>
      </c>
      <c r="B5" s="74">
        <f>+Hoja1!I24</f>
        <v>181562.47784210526</v>
      </c>
      <c r="C5" s="74">
        <v>152375.76687308252</v>
      </c>
      <c r="D5" s="74">
        <v>133315.61308740135</v>
      </c>
      <c r="E5" s="74">
        <v>107919.61308740135</v>
      </c>
      <c r="F5" s="74">
        <f t="shared" si="0"/>
        <v>118755.61308740135</v>
      </c>
      <c r="G5" s="75">
        <f t="shared" si="1"/>
        <v>0.8907854851895366</v>
      </c>
      <c r="H5" s="76"/>
      <c r="I5" s="76"/>
      <c r="J5" s="77">
        <v>10836</v>
      </c>
      <c r="K5" s="77">
        <v>0</v>
      </c>
      <c r="L5" s="77">
        <v>14560.000000000002</v>
      </c>
      <c r="M5" s="124">
        <f t="shared" si="2"/>
        <v>0.10921451481046339</v>
      </c>
      <c r="N5" s="78">
        <f>+J5</f>
        <v>10836</v>
      </c>
      <c r="O5" s="78">
        <f t="shared" ref="O5:O17" si="4">SUM(H5:L5)</f>
        <v>25396</v>
      </c>
      <c r="P5" s="78">
        <f t="shared" si="3"/>
        <v>25396</v>
      </c>
      <c r="Q5" s="79"/>
      <c r="R5" s="80"/>
    </row>
    <row r="6" spans="1:18" x14ac:dyDescent="0.2">
      <c r="A6" s="73" t="s">
        <v>91</v>
      </c>
      <c r="B6" s="74">
        <f>+Hoja1!L24</f>
        <v>375928.25017543865</v>
      </c>
      <c r="C6" s="74">
        <v>354753.39166550996</v>
      </c>
      <c r="D6" s="74">
        <v>364972.59551699209</v>
      </c>
      <c r="E6" s="74">
        <v>138072.54551699208</v>
      </c>
      <c r="F6" s="74">
        <f t="shared" si="0"/>
        <v>180832.80551699208</v>
      </c>
      <c r="G6" s="75">
        <f t="shared" si="1"/>
        <v>0.49546954411971189</v>
      </c>
      <c r="H6" s="76"/>
      <c r="I6" s="76"/>
      <c r="J6" s="81">
        <f>+DETALLES!E11</f>
        <v>42760.260000000017</v>
      </c>
      <c r="K6" s="77">
        <v>0</v>
      </c>
      <c r="L6" s="77">
        <f>184139.79-K6</f>
        <v>184139.79</v>
      </c>
      <c r="M6" s="124">
        <f t="shared" si="2"/>
        <v>0.50453045588028811</v>
      </c>
      <c r="N6" s="78">
        <f t="shared" ref="N6:N17" si="5">+J6</f>
        <v>42760.260000000017</v>
      </c>
      <c r="O6" s="78">
        <f>SUM(H6:L6)</f>
        <v>226900.05000000002</v>
      </c>
      <c r="P6" s="78">
        <f t="shared" si="3"/>
        <v>226900.05000000002</v>
      </c>
      <c r="Q6" s="79"/>
      <c r="R6" s="80"/>
    </row>
    <row r="7" spans="1:18" x14ac:dyDescent="0.2">
      <c r="A7" s="73" t="s">
        <v>104</v>
      </c>
      <c r="B7" s="74">
        <f>+Hoja1!O24</f>
        <v>898481.29557543853</v>
      </c>
      <c r="C7" s="74">
        <v>695765.02673052624</v>
      </c>
      <c r="D7" s="74">
        <v>653583.97145155852</v>
      </c>
      <c r="E7" s="74">
        <v>599389.30465155852</v>
      </c>
      <c r="F7" s="74">
        <f t="shared" si="0"/>
        <v>650831.97465155856</v>
      </c>
      <c r="G7" s="75">
        <f t="shared" si="1"/>
        <v>0.99578937532098899</v>
      </c>
      <c r="H7" s="76"/>
      <c r="I7" s="76"/>
      <c r="J7" s="81">
        <f>+DETALLES!E20</f>
        <v>51442.669999999991</v>
      </c>
      <c r="K7" s="77">
        <v>0</v>
      </c>
      <c r="L7" s="77">
        <v>2751.9968000000003</v>
      </c>
      <c r="M7" s="124">
        <f t="shared" si="2"/>
        <v>4.2106246790110718E-3</v>
      </c>
      <c r="N7" s="78">
        <f t="shared" si="5"/>
        <v>51442.669999999991</v>
      </c>
      <c r="O7" s="78">
        <f>SUM(H7:L7)</f>
        <v>54194.666799999992</v>
      </c>
      <c r="P7" s="78">
        <f t="shared" si="3"/>
        <v>54194.666800000006</v>
      </c>
      <c r="Q7" s="79"/>
      <c r="R7" s="80"/>
    </row>
    <row r="8" spans="1:18" x14ac:dyDescent="0.2">
      <c r="A8" s="82" t="s">
        <v>92</v>
      </c>
      <c r="B8" s="83">
        <f>+Hoja1!R24</f>
        <v>2767613.8640979836</v>
      </c>
      <c r="C8" s="83">
        <v>2382646.6195153873</v>
      </c>
      <c r="D8" s="74">
        <v>2361277.0470789578</v>
      </c>
      <c r="E8" s="74">
        <v>2303399.9270789577</v>
      </c>
      <c r="F8" s="74">
        <f t="shared" si="0"/>
        <v>2305277.0470789578</v>
      </c>
      <c r="G8" s="75">
        <f t="shared" si="1"/>
        <v>0.97628401967093381</v>
      </c>
      <c r="H8" s="76"/>
      <c r="I8" s="76"/>
      <c r="J8" s="77">
        <v>1877.12</v>
      </c>
      <c r="K8" s="77">
        <v>0</v>
      </c>
      <c r="L8" s="77">
        <f>50000*1.12</f>
        <v>56000.000000000007</v>
      </c>
      <c r="M8" s="124">
        <f t="shared" si="2"/>
        <v>2.3715980329066168E-2</v>
      </c>
      <c r="N8" s="78">
        <f t="shared" si="5"/>
        <v>1877.12</v>
      </c>
      <c r="O8" s="78">
        <f t="shared" si="4"/>
        <v>57877.12000000001</v>
      </c>
      <c r="P8" s="78">
        <f t="shared" si="3"/>
        <v>57877.120000000112</v>
      </c>
      <c r="Q8" s="79"/>
      <c r="R8" s="80"/>
    </row>
    <row r="9" spans="1:18" x14ac:dyDescent="0.2">
      <c r="A9" s="82" t="s">
        <v>93</v>
      </c>
      <c r="B9" s="83">
        <f>+Hoja1!U24</f>
        <v>898576.86934210546</v>
      </c>
      <c r="C9" s="83">
        <v>726856.84977603855</v>
      </c>
      <c r="D9" s="74">
        <v>799047.04468615702</v>
      </c>
      <c r="E9" s="74">
        <v>124462.08468615694</v>
      </c>
      <c r="F9" s="74">
        <f t="shared" si="0"/>
        <v>127047.04468615695</v>
      </c>
      <c r="G9" s="75">
        <f t="shared" si="1"/>
        <v>0.15899820358644517</v>
      </c>
      <c r="H9" s="76"/>
      <c r="I9" s="76"/>
      <c r="J9" s="77">
        <v>2584.96</v>
      </c>
      <c r="K9" s="77">
        <v>0</v>
      </c>
      <c r="L9" s="77">
        <f>600000*1.12</f>
        <v>672000.00000000012</v>
      </c>
      <c r="M9" s="124">
        <f t="shared" si="2"/>
        <v>0.84100179641355488</v>
      </c>
      <c r="N9" s="78">
        <f t="shared" si="5"/>
        <v>2584.96</v>
      </c>
      <c r="O9" s="78">
        <f>SUM(H9:L9)</f>
        <v>674584.96000000008</v>
      </c>
      <c r="P9" s="78">
        <f t="shared" si="3"/>
        <v>674584.96000000008</v>
      </c>
      <c r="Q9" s="79"/>
      <c r="R9" s="80"/>
    </row>
    <row r="10" spans="1:18" x14ac:dyDescent="0.2">
      <c r="A10" s="82" t="s">
        <v>94</v>
      </c>
      <c r="B10" s="83">
        <f>+Hoja1!X24</f>
        <v>110406.18984210526</v>
      </c>
      <c r="C10" s="83">
        <f>163469.456934557-20000</f>
        <v>143469.45693455701</v>
      </c>
      <c r="D10" s="74">
        <v>129002.56625276085</v>
      </c>
      <c r="E10" s="74">
        <v>84202.566252760851</v>
      </c>
      <c r="F10" s="74">
        <f t="shared" si="0"/>
        <v>84202.566252760851</v>
      </c>
      <c r="G10" s="75">
        <f t="shared" si="1"/>
        <v>0.65272008688399863</v>
      </c>
      <c r="H10" s="76"/>
      <c r="I10" s="76"/>
      <c r="J10" s="77">
        <v>0</v>
      </c>
      <c r="K10" s="77">
        <v>0</v>
      </c>
      <c r="L10" s="77">
        <v>44800.000000000007</v>
      </c>
      <c r="M10" s="124">
        <f t="shared" si="2"/>
        <v>0.34727991311600143</v>
      </c>
      <c r="N10" s="78">
        <f t="shared" si="5"/>
        <v>0</v>
      </c>
      <c r="O10" s="78">
        <f>SUM(H10:L10)</f>
        <v>44800.000000000007</v>
      </c>
      <c r="P10" s="78">
        <f t="shared" si="3"/>
        <v>44800</v>
      </c>
      <c r="Q10" s="79"/>
      <c r="R10" s="80"/>
    </row>
    <row r="11" spans="1:18" x14ac:dyDescent="0.2">
      <c r="A11" s="82" t="s">
        <v>95</v>
      </c>
      <c r="B11" s="83">
        <f>+Hoja1!AA24</f>
        <v>460591.9616263159</v>
      </c>
      <c r="C11" s="83">
        <f>481167.870395752+20000</f>
        <v>501167.87039575202</v>
      </c>
      <c r="D11" s="74">
        <v>400025.90192800586</v>
      </c>
      <c r="E11" s="74">
        <f>342901.201928006-27805.0293474709</f>
        <v>315096.17258053512</v>
      </c>
      <c r="F11" s="74">
        <f t="shared" si="0"/>
        <v>353035.20258053514</v>
      </c>
      <c r="G11" s="75">
        <f t="shared" si="1"/>
        <v>0.88253085832444966</v>
      </c>
      <c r="H11" s="76"/>
      <c r="I11" s="76"/>
      <c r="J11" s="81">
        <f>+DETALLES!E40</f>
        <v>37939.030000000006</v>
      </c>
      <c r="K11" s="77">
        <v>0</v>
      </c>
      <c r="L11" s="77">
        <f>19185.67+27805.0293474709</f>
        <v>46990.699347470902</v>
      </c>
      <c r="M11" s="124">
        <f t="shared" si="2"/>
        <v>0.11746914167555078</v>
      </c>
      <c r="N11" s="78">
        <f t="shared" si="5"/>
        <v>37939.030000000006</v>
      </c>
      <c r="O11" s="78">
        <f t="shared" si="4"/>
        <v>84929.729347470915</v>
      </c>
      <c r="P11" s="78">
        <f t="shared" si="3"/>
        <v>84929.72934747074</v>
      </c>
      <c r="Q11" s="79"/>
      <c r="R11" s="80"/>
    </row>
    <row r="12" spans="1:18" x14ac:dyDescent="0.2">
      <c r="A12" s="82" t="s">
        <v>96</v>
      </c>
      <c r="B12" s="83">
        <f>+Hoja1!AD24-Hoja1!AD30</f>
        <v>638726.21924055927</v>
      </c>
      <c r="C12" s="83">
        <v>470791.36067014607</v>
      </c>
      <c r="D12" s="74">
        <v>420845.90992905945</v>
      </c>
      <c r="E12" s="74">
        <v>420845.90992905945</v>
      </c>
      <c r="F12" s="74">
        <f t="shared" si="0"/>
        <v>420845.90992905945</v>
      </c>
      <c r="G12" s="75">
        <f t="shared" si="1"/>
        <v>1</v>
      </c>
      <c r="H12" s="84"/>
      <c r="I12" s="76"/>
      <c r="J12" s="77">
        <v>0</v>
      </c>
      <c r="K12" s="77">
        <v>0</v>
      </c>
      <c r="L12" s="77">
        <v>0</v>
      </c>
      <c r="M12" s="124">
        <f t="shared" si="2"/>
        <v>0</v>
      </c>
      <c r="N12" s="78">
        <f t="shared" si="5"/>
        <v>0</v>
      </c>
      <c r="O12" s="78">
        <f t="shared" si="4"/>
        <v>0</v>
      </c>
      <c r="P12" s="78">
        <f t="shared" si="3"/>
        <v>0</v>
      </c>
      <c r="Q12" s="79"/>
      <c r="R12" s="80"/>
    </row>
    <row r="13" spans="1:18" x14ac:dyDescent="0.2">
      <c r="A13" s="82" t="s">
        <v>97</v>
      </c>
      <c r="B13" s="83">
        <f>+Hoja1!AG24+63544.75+362893.58-85971.15-93695.56</f>
        <v>867226.30868421076</v>
      </c>
      <c r="C13" s="83">
        <v>967467.61334713781</v>
      </c>
      <c r="D13" s="74">
        <v>1321483.412610417</v>
      </c>
      <c r="E13" s="74">
        <v>906190.15021041688</v>
      </c>
      <c r="F13" s="74">
        <f t="shared" si="0"/>
        <v>1021087.3502104168</v>
      </c>
      <c r="G13" s="75">
        <f t="shared" si="1"/>
        <v>0.77268268407046659</v>
      </c>
      <c r="H13" s="76"/>
      <c r="I13" s="76"/>
      <c r="J13" s="81">
        <f>+DETALLES!E78</f>
        <v>114897.20000000001</v>
      </c>
      <c r="K13" s="77">
        <v>0</v>
      </c>
      <c r="L13" s="77">
        <f>+DETALLES!I62</f>
        <v>300396.06240000005</v>
      </c>
      <c r="M13" s="124">
        <f t="shared" si="2"/>
        <v>0.22731731592953336</v>
      </c>
      <c r="N13" s="78">
        <f t="shared" si="5"/>
        <v>114897.20000000001</v>
      </c>
      <c r="O13" s="78">
        <f>SUM(H13:L13)</f>
        <v>415293.26240000007</v>
      </c>
      <c r="P13" s="78">
        <f t="shared" si="3"/>
        <v>415293.26240000012</v>
      </c>
      <c r="Q13" s="79"/>
      <c r="R13" s="80"/>
    </row>
    <row r="14" spans="1:18" x14ac:dyDescent="0.2">
      <c r="A14" s="82" t="s">
        <v>98</v>
      </c>
      <c r="B14" s="83">
        <f>+Hoja1!AJ24</f>
        <v>1019111.3123421053</v>
      </c>
      <c r="C14" s="83">
        <v>794352.31439105538</v>
      </c>
      <c r="D14" s="74">
        <v>671068.87869826029</v>
      </c>
      <c r="E14" s="74">
        <v>522864.87869826029</v>
      </c>
      <c r="F14" s="74">
        <f t="shared" si="0"/>
        <v>671068.87869826029</v>
      </c>
      <c r="G14" s="75">
        <f t="shared" si="1"/>
        <v>1</v>
      </c>
      <c r="H14" s="76"/>
      <c r="I14" s="76"/>
      <c r="J14" s="81">
        <f>+DETALLES!E88</f>
        <v>148204</v>
      </c>
      <c r="K14" s="77">
        <v>0</v>
      </c>
      <c r="L14" s="77">
        <v>0</v>
      </c>
      <c r="M14" s="124">
        <f t="shared" si="2"/>
        <v>0</v>
      </c>
      <c r="N14" s="78">
        <f t="shared" si="5"/>
        <v>148204</v>
      </c>
      <c r="O14" s="78">
        <f t="shared" si="4"/>
        <v>148204</v>
      </c>
      <c r="P14" s="78">
        <f t="shared" si="3"/>
        <v>148204</v>
      </c>
      <c r="Q14" s="79"/>
      <c r="R14" s="80"/>
    </row>
    <row r="15" spans="1:18" x14ac:dyDescent="0.2">
      <c r="A15" s="73" t="s">
        <v>99</v>
      </c>
      <c r="B15" s="74">
        <f>+Hoja1!AM24</f>
        <v>189073.66117543858</v>
      </c>
      <c r="C15" s="74">
        <v>209729.44723895931</v>
      </c>
      <c r="D15" s="74">
        <v>182270.16445996685</v>
      </c>
      <c r="E15" s="74">
        <v>162110.16445996685</v>
      </c>
      <c r="F15" s="74">
        <f t="shared" si="0"/>
        <v>168104.40445996684</v>
      </c>
      <c r="G15" s="75">
        <f t="shared" si="1"/>
        <v>0.92228152071969338</v>
      </c>
      <c r="H15" s="76"/>
      <c r="I15" s="76"/>
      <c r="J15" s="77">
        <f>+DETALLES!E96</f>
        <v>5994.24</v>
      </c>
      <c r="K15" s="77">
        <v>0</v>
      </c>
      <c r="L15" s="77">
        <v>14165.760000000002</v>
      </c>
      <c r="M15" s="124">
        <f t="shared" si="2"/>
        <v>7.7718479280306549E-2</v>
      </c>
      <c r="N15" s="78">
        <f t="shared" si="5"/>
        <v>5994.24</v>
      </c>
      <c r="O15" s="78">
        <f t="shared" si="4"/>
        <v>20160</v>
      </c>
      <c r="P15" s="78">
        <f t="shared" si="3"/>
        <v>20160</v>
      </c>
      <c r="Q15" s="79"/>
      <c r="R15" s="80"/>
    </row>
    <row r="16" spans="1:18" x14ac:dyDescent="0.2">
      <c r="A16" s="73" t="s">
        <v>100</v>
      </c>
      <c r="B16" s="74">
        <f>+Hoja1!AP24</f>
        <v>141842.8361754386</v>
      </c>
      <c r="C16" s="74">
        <v>112194.84752280789</v>
      </c>
      <c r="D16" s="74">
        <v>97854.916252760842</v>
      </c>
      <c r="E16" s="74">
        <v>97854.916252760842</v>
      </c>
      <c r="F16" s="74">
        <f t="shared" si="0"/>
        <v>97854.916252760842</v>
      </c>
      <c r="G16" s="75">
        <f t="shared" si="1"/>
        <v>1</v>
      </c>
      <c r="H16" s="76"/>
      <c r="I16" s="76"/>
      <c r="J16" s="77">
        <v>0</v>
      </c>
      <c r="K16" s="77">
        <v>0</v>
      </c>
      <c r="L16" s="77">
        <v>0</v>
      </c>
      <c r="M16" s="124">
        <f t="shared" si="2"/>
        <v>0</v>
      </c>
      <c r="N16" s="78">
        <f t="shared" si="5"/>
        <v>0</v>
      </c>
      <c r="O16" s="78">
        <f t="shared" si="4"/>
        <v>0</v>
      </c>
      <c r="P16" s="78">
        <f t="shared" si="3"/>
        <v>0</v>
      </c>
      <c r="Q16" s="79"/>
      <c r="R16" s="80"/>
    </row>
    <row r="17" spans="1:18" s="123" customFormat="1" x14ac:dyDescent="0.2">
      <c r="A17" s="116" t="s">
        <v>101</v>
      </c>
      <c r="B17" s="85">
        <f>SUM(B3:B16)</f>
        <v>8950706.520970121</v>
      </c>
      <c r="C17" s="85">
        <v>7671195.4585474702</v>
      </c>
      <c r="D17" s="85">
        <v>7671195.4585474702</v>
      </c>
      <c r="E17" s="85">
        <f>SUM(E3:E16)</f>
        <v>5917224.9500000011</v>
      </c>
      <c r="F17" s="85">
        <f t="shared" si="0"/>
        <v>6333760.4300000016</v>
      </c>
      <c r="G17" s="117">
        <f t="shared" si="1"/>
        <v>0.82565494051422461</v>
      </c>
      <c r="H17" s="118">
        <f>SUM(H3:H16)</f>
        <v>0</v>
      </c>
      <c r="I17" s="118">
        <f>SUM(I3:I16)</f>
        <v>0</v>
      </c>
      <c r="J17" s="118">
        <f>SUM(J3:J16)</f>
        <v>416535.48</v>
      </c>
      <c r="K17" s="119">
        <f>SUM(K3:K16)</f>
        <v>0</v>
      </c>
      <c r="L17" s="119">
        <f>SUM(L3:L16)</f>
        <v>1337435.0285474712</v>
      </c>
      <c r="M17" s="124">
        <f t="shared" si="2"/>
        <v>0.17434505948577572</v>
      </c>
      <c r="N17" s="120">
        <f t="shared" si="5"/>
        <v>416535.48</v>
      </c>
      <c r="O17" s="120">
        <f t="shared" si="4"/>
        <v>1753970.5085474711</v>
      </c>
      <c r="P17" s="120">
        <f t="shared" si="3"/>
        <v>1753970.508547469</v>
      </c>
      <c r="Q17" s="121"/>
      <c r="R17" s="122"/>
    </row>
    <row r="18" spans="1:18" hidden="1" x14ac:dyDescent="0.2">
      <c r="B18" s="86" t="e">
        <f>+#REF!</f>
        <v>#REF!</v>
      </c>
      <c r="C18" s="86"/>
      <c r="D18" s="86"/>
      <c r="E18" s="74">
        <f t="shared" ref="E18" si="6">+D18-O18</f>
        <v>0</v>
      </c>
      <c r="F18" s="74"/>
      <c r="G18" s="87"/>
      <c r="H18" s="87"/>
      <c r="I18" s="87"/>
      <c r="J18" s="73"/>
      <c r="K18" s="73"/>
      <c r="L18" s="73"/>
      <c r="M18" s="73"/>
      <c r="N18" s="73"/>
      <c r="O18" s="108"/>
      <c r="Q18" s="79">
        <f>+E18-P18</f>
        <v>0</v>
      </c>
      <c r="R18" s="80"/>
    </row>
    <row r="19" spans="1:18" x14ac:dyDescent="0.2">
      <c r="C19" s="92">
        <f>1-(C17/B17)</f>
        <v>0.1429508452126047</v>
      </c>
      <c r="D19" s="92"/>
      <c r="K19" s="88"/>
      <c r="L19" s="88"/>
      <c r="M19" s="88"/>
      <c r="N19" s="89">
        <f>+N17/B17</f>
        <v>4.6536603454053797E-2</v>
      </c>
      <c r="O19" s="89"/>
    </row>
    <row r="20" spans="1:18" ht="22.5" x14ac:dyDescent="0.2">
      <c r="A20" s="90" t="s">
        <v>107</v>
      </c>
      <c r="B20" s="91"/>
      <c r="C20" s="91"/>
      <c r="D20" s="91"/>
      <c r="E20" s="91"/>
      <c r="F20" s="91"/>
      <c r="G20" s="91"/>
      <c r="H20" s="91"/>
      <c r="I20" s="91"/>
      <c r="J20" s="113" t="s">
        <v>274</v>
      </c>
      <c r="K20" s="110">
        <v>42250.43</v>
      </c>
      <c r="N20" s="91">
        <f>+B17*6%</f>
        <v>537042.39125820727</v>
      </c>
      <c r="O20" s="91"/>
    </row>
    <row r="21" spans="1:18" ht="22.5" x14ac:dyDescent="0.2">
      <c r="J21" s="113" t="s">
        <v>275</v>
      </c>
      <c r="K21" s="110">
        <v>29295</v>
      </c>
    </row>
    <row r="22" spans="1:18" x14ac:dyDescent="0.2">
      <c r="J22" s="114" t="s">
        <v>101</v>
      </c>
      <c r="K22" s="111">
        <f>SUM(K20:K21)</f>
        <v>71545.429999999993</v>
      </c>
    </row>
    <row r="23" spans="1:18" x14ac:dyDescent="0.2">
      <c r="J23" s="115"/>
      <c r="K23" s="112">
        <f>+J17-K22</f>
        <v>344990.05</v>
      </c>
    </row>
    <row r="24" spans="1:18" x14ac:dyDescent="0.2">
      <c r="J24" s="115" t="s">
        <v>276</v>
      </c>
      <c r="K24" s="112">
        <f>+E17+K23</f>
        <v>6262215.0000000009</v>
      </c>
    </row>
    <row r="25" spans="1:18" x14ac:dyDescent="0.2">
      <c r="J25" s="109"/>
    </row>
  </sheetData>
  <mergeCells count="1">
    <mergeCell ref="H1:K1"/>
  </mergeCells>
  <hyperlinks>
    <hyperlink ref="J6" location="DETALLES!B2:E11" display="DETALLES!B2:E11"/>
    <hyperlink ref="K6" location="DETALLES!H2:I11" display="DETALLES!H2:I11"/>
    <hyperlink ref="J7" location="DETALLES!B15:E20" display="DETALLES!B15:E20"/>
    <hyperlink ref="J11" location="DETALLES!B25:E40" display="DETALLES!B25:E40"/>
    <hyperlink ref="K11" location="DETALLES!H25:I36" display="DETALLES!H25:I36"/>
    <hyperlink ref="J13" location="DETALLES!B44:E78" display="DETALLES!B44:E78"/>
    <hyperlink ref="J14" location="DETALLES!B83:E88" display="DETALLES!B83:E88"/>
    <hyperlink ref="K15" location="DETALLES!H94:I97" display="DETALLES!H94:I97"/>
    <hyperlink ref="K8" location="DETALLES!H104:I108" display="DETALLES!H104:I108"/>
    <hyperlink ref="L7" location="DETALLES!H15:I18" display="DETALLES!H15:I18"/>
    <hyperlink ref="L8" location="DETALLES!H104:I108" display="DETALLES!H104:I108"/>
    <hyperlink ref="L13" location="DETALLES!H44:I62" display="DETALLES!H44:I62"/>
    <hyperlink ref="L15" location="DETALLES!H94:I97" display="DETALLES!H94:I97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8"/>
  <sheetViews>
    <sheetView topLeftCell="C90" workbookViewId="0">
      <selection activeCell="H104" sqref="H104:I108"/>
    </sheetView>
  </sheetViews>
  <sheetFormatPr baseColWidth="10" defaultRowHeight="15" x14ac:dyDescent="0.25"/>
  <cols>
    <col min="2" max="2" width="62.5703125" customWidth="1"/>
    <col min="4" max="4" width="24.28515625" customWidth="1"/>
    <col min="8" max="8" width="46.5703125" customWidth="1"/>
  </cols>
  <sheetData>
    <row r="2" spans="2:9" x14ac:dyDescent="0.25">
      <c r="B2" s="175" t="s">
        <v>117</v>
      </c>
      <c r="C2" s="175"/>
      <c r="D2" s="175"/>
      <c r="E2" s="175"/>
      <c r="H2" s="175" t="s">
        <v>123</v>
      </c>
      <c r="I2" s="175"/>
    </row>
    <row r="3" spans="2:9" ht="60" x14ac:dyDescent="0.25">
      <c r="B3" s="38" t="s">
        <v>111</v>
      </c>
      <c r="C3" s="37">
        <v>45031505</v>
      </c>
      <c r="D3" s="37" t="s">
        <v>115</v>
      </c>
      <c r="E3" s="39">
        <v>23520</v>
      </c>
      <c r="H3" s="38" t="s">
        <v>118</v>
      </c>
      <c r="I3" s="39">
        <v>6496</v>
      </c>
    </row>
    <row r="4" spans="2:9" ht="45" x14ac:dyDescent="0.25">
      <c r="B4" s="38" t="s">
        <v>262</v>
      </c>
      <c r="C4" s="37">
        <v>45039005</v>
      </c>
      <c r="D4" s="38" t="s">
        <v>254</v>
      </c>
      <c r="E4" s="39">
        <v>16800</v>
      </c>
      <c r="H4" s="38" t="s">
        <v>119</v>
      </c>
      <c r="I4" s="39">
        <f>2000*1.12</f>
        <v>2240</v>
      </c>
    </row>
    <row r="5" spans="2:9" ht="60" x14ac:dyDescent="0.25">
      <c r="B5" s="38" t="s">
        <v>112</v>
      </c>
      <c r="C5" s="37">
        <v>45021005</v>
      </c>
      <c r="D5" s="38" t="s">
        <v>116</v>
      </c>
      <c r="E5" s="39">
        <v>1877.1200000000063</v>
      </c>
      <c r="H5" s="38" t="s">
        <v>120</v>
      </c>
      <c r="I5" s="39">
        <v>7709.99</v>
      </c>
    </row>
    <row r="6" spans="2:9" ht="30" x14ac:dyDescent="0.25">
      <c r="B6" s="38" t="s">
        <v>113</v>
      </c>
      <c r="C6" s="37">
        <v>45021005</v>
      </c>
      <c r="D6" s="38" t="s">
        <v>116</v>
      </c>
      <c r="E6" s="39">
        <v>563.14000000000669</v>
      </c>
      <c r="H6" s="38" t="s">
        <v>121</v>
      </c>
      <c r="I6" s="39">
        <v>7728</v>
      </c>
    </row>
    <row r="7" spans="2:9" ht="30" x14ac:dyDescent="0.25">
      <c r="B7" s="38"/>
      <c r="C7" s="37"/>
      <c r="D7" s="38"/>
      <c r="E7" s="39"/>
      <c r="H7" s="38" t="s">
        <v>121</v>
      </c>
      <c r="I7" s="39">
        <f>21000*1.12</f>
        <v>23520.000000000004</v>
      </c>
    </row>
    <row r="8" spans="2:9" x14ac:dyDescent="0.25">
      <c r="B8" s="38"/>
      <c r="C8" s="37"/>
      <c r="D8" s="38"/>
      <c r="E8" s="39"/>
      <c r="H8" s="38" t="s">
        <v>242</v>
      </c>
      <c r="I8" s="39">
        <v>28000</v>
      </c>
    </row>
    <row r="9" spans="2:9" ht="60" x14ac:dyDescent="0.25">
      <c r="B9" s="38"/>
      <c r="C9" s="37"/>
      <c r="D9" s="38"/>
      <c r="E9" s="39"/>
      <c r="H9" s="38" t="s">
        <v>122</v>
      </c>
      <c r="I9" s="39">
        <v>3619.84</v>
      </c>
    </row>
    <row r="10" spans="2:9" x14ac:dyDescent="0.25">
      <c r="B10" s="38"/>
      <c r="C10" s="37"/>
      <c r="D10" s="38"/>
      <c r="E10" s="39"/>
      <c r="H10" s="38"/>
      <c r="I10" s="39"/>
    </row>
    <row r="11" spans="2:9" x14ac:dyDescent="0.25">
      <c r="E11" s="40">
        <f>SUM(E3:E10)</f>
        <v>42760.260000000017</v>
      </c>
      <c r="H11" s="38"/>
      <c r="I11" s="94"/>
    </row>
    <row r="12" spans="2:9" x14ac:dyDescent="0.25">
      <c r="I12" s="40">
        <f>SUM(I3:I11)</f>
        <v>79313.83</v>
      </c>
    </row>
    <row r="15" spans="2:9" x14ac:dyDescent="0.25">
      <c r="B15" s="175" t="s">
        <v>129</v>
      </c>
      <c r="C15" s="175"/>
      <c r="D15" s="175"/>
      <c r="E15" s="175"/>
      <c r="H15" s="175" t="s">
        <v>132</v>
      </c>
      <c r="I15" s="175"/>
    </row>
    <row r="16" spans="2:9" ht="60" x14ac:dyDescent="0.25">
      <c r="B16" s="38" t="s">
        <v>125</v>
      </c>
      <c r="C16" s="38">
        <v>45021010</v>
      </c>
      <c r="D16" s="38" t="s">
        <v>124</v>
      </c>
      <c r="E16" s="42">
        <v>47040</v>
      </c>
      <c r="H16" s="38" t="s">
        <v>130</v>
      </c>
      <c r="I16" s="39">
        <v>1120</v>
      </c>
    </row>
    <row r="17" spans="2:9" ht="45" x14ac:dyDescent="0.25">
      <c r="B17" s="38" t="s">
        <v>126</v>
      </c>
      <c r="C17" s="38">
        <v>45021005</v>
      </c>
      <c r="D17" s="38" t="s">
        <v>116</v>
      </c>
      <c r="E17" s="42">
        <v>1148.4499999999971</v>
      </c>
      <c r="H17" s="38" t="s">
        <v>131</v>
      </c>
      <c r="I17" s="39">
        <v>1631.9968000000003</v>
      </c>
    </row>
    <row r="18" spans="2:9" ht="30" x14ac:dyDescent="0.25">
      <c r="B18" s="38" t="s">
        <v>127</v>
      </c>
      <c r="C18" s="38">
        <v>45021005</v>
      </c>
      <c r="D18" s="38" t="s">
        <v>116</v>
      </c>
      <c r="E18" s="42">
        <v>1148.4499999999971</v>
      </c>
      <c r="I18" s="41">
        <f>SUM(I16:I17)</f>
        <v>2751.9968000000003</v>
      </c>
    </row>
    <row r="19" spans="2:9" ht="30" x14ac:dyDescent="0.25">
      <c r="B19" s="38" t="s">
        <v>128</v>
      </c>
      <c r="C19" s="38">
        <v>45021005</v>
      </c>
      <c r="D19" s="38" t="s">
        <v>116</v>
      </c>
      <c r="E19" s="42">
        <v>2105.7699999999968</v>
      </c>
    </row>
    <row r="20" spans="2:9" x14ac:dyDescent="0.25">
      <c r="E20" s="41">
        <f>SUM(E16:E19)</f>
        <v>51442.669999999991</v>
      </c>
    </row>
    <row r="25" spans="2:9" x14ac:dyDescent="0.25">
      <c r="B25" s="177" t="s">
        <v>139</v>
      </c>
      <c r="C25" s="178"/>
      <c r="D25" s="178"/>
      <c r="E25" s="179"/>
      <c r="H25" s="175" t="s">
        <v>145</v>
      </c>
      <c r="I25" s="175"/>
    </row>
    <row r="26" spans="2:9" ht="30" x14ac:dyDescent="0.25">
      <c r="B26" s="38" t="s">
        <v>256</v>
      </c>
      <c r="C26" s="38">
        <v>45039010</v>
      </c>
      <c r="D26" s="38" t="s">
        <v>146</v>
      </c>
      <c r="E26" s="42">
        <v>12853.61</v>
      </c>
      <c r="H26" s="37" t="s">
        <v>140</v>
      </c>
      <c r="I26" s="39">
        <v>1392.16</v>
      </c>
    </row>
    <row r="27" spans="2:9" ht="30" x14ac:dyDescent="0.25">
      <c r="B27" s="38" t="s">
        <v>257</v>
      </c>
      <c r="C27" s="38">
        <v>18060505</v>
      </c>
      <c r="D27" s="38" t="s">
        <v>133</v>
      </c>
      <c r="E27" s="42">
        <v>10846.08</v>
      </c>
      <c r="H27" s="37" t="s">
        <v>141</v>
      </c>
      <c r="I27" s="39">
        <f>11774.56-E28</f>
        <v>10245.199999999999</v>
      </c>
    </row>
    <row r="28" spans="2:9" ht="30" x14ac:dyDescent="0.25">
      <c r="B28" s="38" t="s">
        <v>136</v>
      </c>
      <c r="C28" s="38">
        <v>18060505</v>
      </c>
      <c r="D28" s="38" t="s">
        <v>133</v>
      </c>
      <c r="E28" s="42">
        <v>1529.36</v>
      </c>
      <c r="H28" s="37" t="s">
        <v>142</v>
      </c>
      <c r="I28" s="39">
        <v>5488.0000000000009</v>
      </c>
    </row>
    <row r="29" spans="2:9" ht="30" x14ac:dyDescent="0.25">
      <c r="B29" s="38" t="s">
        <v>137</v>
      </c>
      <c r="C29" s="38">
        <v>18060505</v>
      </c>
      <c r="D29" s="38" t="s">
        <v>133</v>
      </c>
      <c r="E29" s="42">
        <v>12320</v>
      </c>
      <c r="H29" s="37" t="s">
        <v>143</v>
      </c>
      <c r="I29" s="39">
        <f>3360-E27</f>
        <v>-7486.08</v>
      </c>
    </row>
    <row r="30" spans="2:9" x14ac:dyDescent="0.25">
      <c r="B30" s="38" t="s">
        <v>138</v>
      </c>
      <c r="C30" s="38">
        <v>45032015</v>
      </c>
      <c r="D30" s="38" t="s">
        <v>135</v>
      </c>
      <c r="E30" s="42">
        <v>389.98</v>
      </c>
      <c r="H30" s="37" t="s">
        <v>144</v>
      </c>
      <c r="I30" s="39">
        <f>22400-E26</f>
        <v>9546.39</v>
      </c>
    </row>
    <row r="31" spans="2:9" x14ac:dyDescent="0.25">
      <c r="B31" s="38"/>
      <c r="C31" s="38"/>
      <c r="D31" s="38"/>
      <c r="E31" s="42"/>
      <c r="H31" s="101"/>
      <c r="I31" s="40">
        <f>SUM(I26:I30)</f>
        <v>19185.669999999998</v>
      </c>
    </row>
    <row r="32" spans="2:9" x14ac:dyDescent="0.25">
      <c r="B32" s="38"/>
      <c r="C32" s="38"/>
      <c r="D32" s="38"/>
      <c r="E32" s="42"/>
      <c r="H32" s="31"/>
      <c r="I32" s="99"/>
    </row>
    <row r="33" spans="2:9" x14ac:dyDescent="0.25">
      <c r="B33" s="38"/>
      <c r="C33" s="38"/>
      <c r="D33" s="38"/>
      <c r="E33" s="42"/>
      <c r="H33" s="31"/>
      <c r="I33" s="99"/>
    </row>
    <row r="34" spans="2:9" x14ac:dyDescent="0.25">
      <c r="B34" s="38"/>
      <c r="C34" s="38"/>
      <c r="D34" s="38"/>
      <c r="E34" s="42"/>
      <c r="H34" s="31"/>
      <c r="I34" s="99"/>
    </row>
    <row r="35" spans="2:9" x14ac:dyDescent="0.25">
      <c r="B35" s="38"/>
      <c r="C35" s="38"/>
      <c r="D35" s="38"/>
      <c r="E35" s="42"/>
      <c r="H35" s="31"/>
      <c r="I35" s="99"/>
    </row>
    <row r="36" spans="2:9" x14ac:dyDescent="0.25">
      <c r="B36" s="38"/>
      <c r="C36" s="38"/>
      <c r="D36" s="38"/>
      <c r="E36" s="42"/>
      <c r="H36" s="31"/>
      <c r="I36" s="99"/>
    </row>
    <row r="37" spans="2:9" x14ac:dyDescent="0.25">
      <c r="B37" s="38"/>
      <c r="C37" s="38"/>
      <c r="D37" s="38"/>
      <c r="E37" s="42"/>
      <c r="H37" s="31"/>
      <c r="I37" s="99"/>
    </row>
    <row r="38" spans="2:9" x14ac:dyDescent="0.25">
      <c r="B38" s="38"/>
      <c r="C38" s="38"/>
      <c r="D38" s="38"/>
      <c r="E38" s="42"/>
      <c r="H38" s="31"/>
      <c r="I38" s="99"/>
    </row>
    <row r="39" spans="2:9" x14ac:dyDescent="0.25">
      <c r="B39" s="38"/>
      <c r="C39" s="38"/>
      <c r="D39" s="38"/>
      <c r="E39" s="42"/>
      <c r="H39" s="31"/>
      <c r="I39" s="99"/>
    </row>
    <row r="40" spans="2:9" x14ac:dyDescent="0.25">
      <c r="E40" s="41">
        <f>SUM(E26:E39)</f>
        <v>37939.030000000006</v>
      </c>
      <c r="H40" s="31"/>
      <c r="I40" s="102"/>
    </row>
    <row r="41" spans="2:9" x14ac:dyDescent="0.25">
      <c r="H41" s="31"/>
      <c r="I41" s="103"/>
    </row>
    <row r="44" spans="2:9" x14ac:dyDescent="0.25">
      <c r="B44" s="175" t="s">
        <v>162</v>
      </c>
      <c r="C44" s="175"/>
      <c r="D44" s="175"/>
      <c r="E44" s="175"/>
      <c r="H44" s="175" t="s">
        <v>171</v>
      </c>
      <c r="I44" s="175"/>
    </row>
    <row r="45" spans="2:9" ht="30" x14ac:dyDescent="0.25">
      <c r="B45" s="38" t="s">
        <v>264</v>
      </c>
      <c r="C45" s="38">
        <v>19049005</v>
      </c>
      <c r="D45" s="38" t="s">
        <v>272</v>
      </c>
      <c r="E45" s="42">
        <v>35.450000000000003</v>
      </c>
      <c r="H45" s="96" t="s">
        <v>163</v>
      </c>
      <c r="I45" s="94">
        <v>190400.00000000003</v>
      </c>
    </row>
    <row r="46" spans="2:9" ht="30" x14ac:dyDescent="0.25">
      <c r="B46" s="38" t="s">
        <v>265</v>
      </c>
      <c r="C46" s="38">
        <v>18050505</v>
      </c>
      <c r="D46" s="38" t="s">
        <v>114</v>
      </c>
      <c r="E46" s="42">
        <v>3492.72</v>
      </c>
      <c r="H46" s="96" t="s">
        <v>164</v>
      </c>
      <c r="I46" s="94">
        <v>19040</v>
      </c>
    </row>
    <row r="47" spans="2:9" ht="30" x14ac:dyDescent="0.25">
      <c r="B47" s="38" t="s">
        <v>266</v>
      </c>
      <c r="C47" s="38">
        <v>19049005</v>
      </c>
      <c r="D47" s="38" t="s">
        <v>272</v>
      </c>
      <c r="E47" s="42">
        <v>70.900000000000006</v>
      </c>
      <c r="H47" s="96" t="s">
        <v>165</v>
      </c>
      <c r="I47" s="94">
        <v>15730.075200000001</v>
      </c>
    </row>
    <row r="48" spans="2:9" ht="30" x14ac:dyDescent="0.25">
      <c r="B48" s="38" t="s">
        <v>267</v>
      </c>
      <c r="C48" s="38">
        <v>45039010</v>
      </c>
      <c r="D48" s="38" t="s">
        <v>146</v>
      </c>
      <c r="E48" s="42">
        <v>179.2</v>
      </c>
      <c r="H48" s="96" t="s">
        <v>166</v>
      </c>
      <c r="I48" s="94">
        <v>2895.8720000000003</v>
      </c>
    </row>
    <row r="49" spans="2:10" ht="30" x14ac:dyDescent="0.25">
      <c r="B49" s="38" t="s">
        <v>267</v>
      </c>
      <c r="C49" s="38">
        <v>18050505</v>
      </c>
      <c r="D49" s="38" t="s">
        <v>114</v>
      </c>
      <c r="E49" s="42">
        <v>940.8</v>
      </c>
      <c r="H49" s="96" t="s">
        <v>167</v>
      </c>
      <c r="I49" s="94">
        <v>1838.6592000000001</v>
      </c>
    </row>
    <row r="50" spans="2:10" ht="30" x14ac:dyDescent="0.25">
      <c r="B50" s="38" t="s">
        <v>268</v>
      </c>
      <c r="C50" s="38">
        <v>19061513</v>
      </c>
      <c r="D50" s="38" t="s">
        <v>273</v>
      </c>
      <c r="E50" s="42">
        <v>165.76</v>
      </c>
      <c r="H50" s="96" t="s">
        <v>168</v>
      </c>
      <c r="I50" s="94">
        <v>3083.0239999999999</v>
      </c>
    </row>
    <row r="51" spans="2:10" ht="30" x14ac:dyDescent="0.25">
      <c r="B51" s="38" t="s">
        <v>269</v>
      </c>
      <c r="C51" s="38">
        <v>19061513</v>
      </c>
      <c r="D51" s="38" t="s">
        <v>273</v>
      </c>
      <c r="E51" s="42">
        <v>6510.72</v>
      </c>
      <c r="H51" s="96" t="s">
        <v>169</v>
      </c>
      <c r="I51" s="94">
        <v>7806.4000000000005</v>
      </c>
    </row>
    <row r="52" spans="2:10" ht="30" x14ac:dyDescent="0.25">
      <c r="B52" s="38" t="s">
        <v>270</v>
      </c>
      <c r="C52" s="38">
        <v>45071515</v>
      </c>
      <c r="D52" s="38" t="s">
        <v>134</v>
      </c>
      <c r="E52" s="42">
        <v>13440</v>
      </c>
      <c r="H52" s="96" t="s">
        <v>170</v>
      </c>
      <c r="I52" s="94">
        <v>168.00000000000003</v>
      </c>
    </row>
    <row r="53" spans="2:10" ht="30" x14ac:dyDescent="0.25">
      <c r="B53" s="38" t="s">
        <v>252</v>
      </c>
      <c r="C53" s="38">
        <v>18050505</v>
      </c>
      <c r="D53" s="38" t="s">
        <v>114</v>
      </c>
      <c r="E53" s="42">
        <v>6338.64</v>
      </c>
      <c r="H53" s="96" t="s">
        <v>243</v>
      </c>
      <c r="I53" s="94">
        <v>2214.8560000000002</v>
      </c>
    </row>
    <row r="54" spans="2:10" x14ac:dyDescent="0.25">
      <c r="B54" s="38" t="s">
        <v>153</v>
      </c>
      <c r="C54" s="38">
        <v>450330</v>
      </c>
      <c r="D54" s="38" t="s">
        <v>61</v>
      </c>
      <c r="E54" s="42">
        <v>3136</v>
      </c>
      <c r="H54" s="96" t="s">
        <v>244</v>
      </c>
      <c r="I54" s="94">
        <v>4394.88</v>
      </c>
    </row>
    <row r="55" spans="2:10" ht="30" x14ac:dyDescent="0.25">
      <c r="B55" s="38" t="s">
        <v>154</v>
      </c>
      <c r="C55" s="38">
        <v>45039010</v>
      </c>
      <c r="D55" s="38" t="s">
        <v>146</v>
      </c>
      <c r="E55" s="42">
        <v>176.95999999999998</v>
      </c>
      <c r="H55" s="96" t="s">
        <v>245</v>
      </c>
      <c r="I55" s="94">
        <v>2088.2960000000003</v>
      </c>
    </row>
    <row r="56" spans="2:10" ht="30" x14ac:dyDescent="0.25">
      <c r="B56" s="38" t="s">
        <v>155</v>
      </c>
      <c r="C56" s="38">
        <v>45019054</v>
      </c>
      <c r="D56" s="38" t="s">
        <v>54</v>
      </c>
      <c r="E56" s="42">
        <v>28967.510000000002</v>
      </c>
      <c r="H56" s="96" t="s">
        <v>246</v>
      </c>
      <c r="I56" s="94">
        <v>15680.000000000002</v>
      </c>
    </row>
    <row r="57" spans="2:10" ht="45" x14ac:dyDescent="0.25">
      <c r="B57" s="38" t="s">
        <v>156</v>
      </c>
      <c r="C57" s="38">
        <v>45039050</v>
      </c>
      <c r="D57" s="38" t="s">
        <v>147</v>
      </c>
      <c r="E57" s="42">
        <v>1122</v>
      </c>
      <c r="H57" s="96" t="s">
        <v>247</v>
      </c>
      <c r="I57" s="94">
        <v>17920</v>
      </c>
    </row>
    <row r="58" spans="2:10" ht="45" x14ac:dyDescent="0.25">
      <c r="B58" s="38" t="s">
        <v>157</v>
      </c>
      <c r="C58" s="38">
        <v>45030515</v>
      </c>
      <c r="D58" s="38" t="s">
        <v>148</v>
      </c>
      <c r="E58" s="42">
        <v>27087.540000000005</v>
      </c>
      <c r="H58" s="96" t="s">
        <v>248</v>
      </c>
      <c r="I58" s="94">
        <v>4480</v>
      </c>
    </row>
    <row r="59" spans="2:10" ht="45" x14ac:dyDescent="0.25">
      <c r="B59" s="38" t="s">
        <v>158</v>
      </c>
      <c r="C59" s="38">
        <v>45032015</v>
      </c>
      <c r="D59" s="38" t="s">
        <v>135</v>
      </c>
      <c r="E59" s="42">
        <v>6776.5400000000018</v>
      </c>
      <c r="H59" s="96" t="s">
        <v>249</v>
      </c>
      <c r="I59" s="94">
        <v>10416.000000000002</v>
      </c>
    </row>
    <row r="60" spans="2:10" ht="45" x14ac:dyDescent="0.25">
      <c r="B60" s="38" t="s">
        <v>271</v>
      </c>
      <c r="C60" s="38">
        <v>45030525</v>
      </c>
      <c r="D60" s="38" t="s">
        <v>149</v>
      </c>
      <c r="E60" s="42">
        <v>1267.58</v>
      </c>
      <c r="H60" s="96" t="s">
        <v>250</v>
      </c>
      <c r="I60" s="94">
        <v>2240</v>
      </c>
    </row>
    <row r="61" spans="2:10" ht="30" x14ac:dyDescent="0.25">
      <c r="B61" s="38" t="s">
        <v>159</v>
      </c>
      <c r="C61" s="38">
        <v>45032010</v>
      </c>
      <c r="D61" s="38" t="s">
        <v>150</v>
      </c>
      <c r="E61" s="42">
        <v>167.83999999999992</v>
      </c>
      <c r="H61" s="96" t="s">
        <v>251</v>
      </c>
      <c r="I61" s="94">
        <v>0</v>
      </c>
      <c r="J61" t="s">
        <v>260</v>
      </c>
    </row>
    <row r="62" spans="2:10" ht="30" x14ac:dyDescent="0.25">
      <c r="B62" s="38" t="s">
        <v>160</v>
      </c>
      <c r="C62" s="38">
        <v>45030530</v>
      </c>
      <c r="D62" s="38" t="s">
        <v>151</v>
      </c>
      <c r="E62" s="42">
        <v>3926.8799999999997</v>
      </c>
      <c r="H62" s="97" t="s">
        <v>241</v>
      </c>
      <c r="I62" s="41">
        <f>SUM(I41:I61)</f>
        <v>300396.06240000005</v>
      </c>
    </row>
    <row r="63" spans="2:10" ht="30" x14ac:dyDescent="0.25">
      <c r="B63" s="38" t="s">
        <v>161</v>
      </c>
      <c r="C63" s="38">
        <v>45019052</v>
      </c>
      <c r="D63" s="38" t="s">
        <v>152</v>
      </c>
      <c r="E63" s="42">
        <v>11094.159999999996</v>
      </c>
      <c r="H63" s="98"/>
      <c r="I63" s="99"/>
    </row>
    <row r="64" spans="2:10" x14ac:dyDescent="0.25">
      <c r="B64" s="38"/>
      <c r="C64" s="38"/>
      <c r="D64" s="38"/>
      <c r="E64" s="42"/>
      <c r="H64" s="98"/>
      <c r="I64" s="99"/>
    </row>
    <row r="65" spans="2:9" x14ac:dyDescent="0.25">
      <c r="B65" s="38"/>
      <c r="C65" s="38"/>
      <c r="D65" s="38"/>
      <c r="E65" s="42"/>
      <c r="H65" s="98"/>
      <c r="I65" s="99"/>
    </row>
    <row r="66" spans="2:9" x14ac:dyDescent="0.25">
      <c r="B66" s="38"/>
      <c r="C66" s="38"/>
      <c r="D66" s="38"/>
      <c r="E66" s="42"/>
      <c r="H66" s="98"/>
      <c r="I66" s="100"/>
    </row>
    <row r="67" spans="2:9" x14ac:dyDescent="0.25">
      <c r="B67" s="38"/>
      <c r="C67" s="38"/>
      <c r="D67" s="38"/>
      <c r="E67" s="42"/>
    </row>
    <row r="68" spans="2:9" x14ac:dyDescent="0.25">
      <c r="B68" s="38"/>
      <c r="C68" s="38"/>
      <c r="D68" s="38"/>
      <c r="E68" s="42"/>
    </row>
    <row r="69" spans="2:9" x14ac:dyDescent="0.25">
      <c r="B69" s="38"/>
      <c r="C69" s="38"/>
      <c r="D69" s="38"/>
      <c r="E69" s="42"/>
    </row>
    <row r="70" spans="2:9" x14ac:dyDescent="0.25">
      <c r="B70" s="38"/>
      <c r="C70" s="38"/>
      <c r="D70" s="38"/>
      <c r="E70" s="42"/>
      <c r="H70" s="31"/>
      <c r="I70" s="31"/>
    </row>
    <row r="71" spans="2:9" x14ac:dyDescent="0.25">
      <c r="B71" s="38"/>
      <c r="C71" s="38"/>
      <c r="D71" s="38"/>
      <c r="E71" s="42"/>
      <c r="H71" s="31"/>
      <c r="I71" s="31"/>
    </row>
    <row r="72" spans="2:9" x14ac:dyDescent="0.25">
      <c r="B72" s="38"/>
      <c r="C72" s="38"/>
      <c r="D72" s="38"/>
      <c r="E72" s="42"/>
      <c r="H72" s="31"/>
      <c r="I72" s="31"/>
    </row>
    <row r="73" spans="2:9" x14ac:dyDescent="0.25">
      <c r="B73" s="38"/>
      <c r="C73" s="38"/>
      <c r="D73" s="38"/>
      <c r="E73" s="42"/>
      <c r="H73" s="176"/>
      <c r="I73" s="176"/>
    </row>
    <row r="74" spans="2:9" x14ac:dyDescent="0.25">
      <c r="B74" s="38"/>
      <c r="C74" s="38"/>
      <c r="D74" s="38"/>
      <c r="E74" s="42"/>
      <c r="H74" s="104"/>
      <c r="I74" s="105"/>
    </row>
    <row r="75" spans="2:9" x14ac:dyDescent="0.25">
      <c r="B75" s="38"/>
      <c r="C75" s="38"/>
      <c r="D75" s="38"/>
      <c r="E75" s="42"/>
      <c r="H75" s="104"/>
      <c r="I75" s="105"/>
    </row>
    <row r="76" spans="2:9" x14ac:dyDescent="0.25">
      <c r="B76" s="38"/>
      <c r="C76" s="38"/>
      <c r="D76" s="38"/>
      <c r="E76" s="42"/>
      <c r="H76" s="104"/>
      <c r="I76" s="105"/>
    </row>
    <row r="77" spans="2:9" x14ac:dyDescent="0.25">
      <c r="B77" s="38"/>
      <c r="C77" s="38"/>
      <c r="D77" s="38"/>
      <c r="E77" s="42"/>
      <c r="H77" s="31"/>
      <c r="I77" s="100"/>
    </row>
    <row r="78" spans="2:9" x14ac:dyDescent="0.25">
      <c r="E78" s="40">
        <f>SUM(E45:E77)</f>
        <v>114897.20000000001</v>
      </c>
      <c r="H78" s="31"/>
      <c r="I78" s="31"/>
    </row>
    <row r="83" spans="2:11" x14ac:dyDescent="0.25">
      <c r="B83" s="175" t="s">
        <v>176</v>
      </c>
      <c r="C83" s="175"/>
      <c r="D83" s="175"/>
      <c r="E83" s="175"/>
    </row>
    <row r="84" spans="2:11" ht="60" x14ac:dyDescent="0.25">
      <c r="B84" s="43" t="s">
        <v>172</v>
      </c>
      <c r="C84" s="43">
        <v>45021010</v>
      </c>
      <c r="D84" s="43" t="s">
        <v>124</v>
      </c>
      <c r="E84" s="44">
        <v>28224</v>
      </c>
    </row>
    <row r="85" spans="2:11" ht="45" x14ac:dyDescent="0.25">
      <c r="B85" s="43" t="s">
        <v>173</v>
      </c>
      <c r="C85" s="43">
        <v>45021010</v>
      </c>
      <c r="D85" s="43" t="s">
        <v>124</v>
      </c>
      <c r="E85" s="44">
        <v>15260</v>
      </c>
    </row>
    <row r="86" spans="2:11" ht="45" x14ac:dyDescent="0.25">
      <c r="B86" s="43" t="s">
        <v>174</v>
      </c>
      <c r="C86" s="43">
        <v>45021010</v>
      </c>
      <c r="D86" s="43" t="s">
        <v>124</v>
      </c>
      <c r="E86" s="44">
        <v>60032</v>
      </c>
    </row>
    <row r="87" spans="2:11" ht="45" x14ac:dyDescent="0.25">
      <c r="B87" s="43" t="s">
        <v>175</v>
      </c>
      <c r="C87" s="43">
        <v>45021010</v>
      </c>
      <c r="D87" s="43" t="s">
        <v>124</v>
      </c>
      <c r="E87" s="44">
        <v>44688</v>
      </c>
    </row>
    <row r="88" spans="2:11" x14ac:dyDescent="0.25">
      <c r="E88" s="41">
        <f>SUM(E84:E87)</f>
        <v>148204</v>
      </c>
    </row>
    <row r="89" spans="2:11" x14ac:dyDescent="0.25">
      <c r="G89" s="31"/>
      <c r="J89" s="31"/>
      <c r="K89" s="31"/>
    </row>
    <row r="90" spans="2:11" x14ac:dyDescent="0.25">
      <c r="G90" s="31"/>
      <c r="J90" s="31"/>
      <c r="K90" s="31"/>
    </row>
    <row r="91" spans="2:11" x14ac:dyDescent="0.25">
      <c r="G91" s="31"/>
      <c r="J91" s="31"/>
      <c r="K91" s="31"/>
    </row>
    <row r="92" spans="2:11" x14ac:dyDescent="0.25">
      <c r="G92" s="31"/>
      <c r="J92" s="31"/>
      <c r="K92" s="31"/>
    </row>
    <row r="93" spans="2:11" x14ac:dyDescent="0.25">
      <c r="G93" s="31"/>
      <c r="J93" s="31"/>
      <c r="K93" s="31"/>
    </row>
    <row r="94" spans="2:11" x14ac:dyDescent="0.25">
      <c r="B94" s="175" t="s">
        <v>259</v>
      </c>
      <c r="C94" s="175"/>
      <c r="D94" s="175"/>
      <c r="E94" s="175"/>
      <c r="G94" s="31"/>
      <c r="H94" s="175" t="s">
        <v>178</v>
      </c>
      <c r="I94" s="175"/>
      <c r="J94" s="31"/>
      <c r="K94" s="31"/>
    </row>
    <row r="95" spans="2:11" ht="30" x14ac:dyDescent="0.25">
      <c r="B95" s="43" t="s">
        <v>258</v>
      </c>
      <c r="C95" s="43">
        <v>45039010</v>
      </c>
      <c r="D95" s="43" t="s">
        <v>146</v>
      </c>
      <c r="E95" s="44">
        <v>5994.24</v>
      </c>
      <c r="G95" s="31"/>
      <c r="H95" s="38" t="s">
        <v>177</v>
      </c>
      <c r="I95" s="44">
        <v>13440.000000000002</v>
      </c>
      <c r="J95" s="31"/>
      <c r="K95" s="31"/>
    </row>
    <row r="96" spans="2:11" ht="30" x14ac:dyDescent="0.25">
      <c r="E96" s="41">
        <f>SUM(E95)</f>
        <v>5994.24</v>
      </c>
      <c r="G96" s="31"/>
      <c r="H96" s="38" t="s">
        <v>179</v>
      </c>
      <c r="I96" s="39">
        <f>6720-E95</f>
        <v>725.76000000000022</v>
      </c>
      <c r="J96" s="31"/>
      <c r="K96" s="31"/>
    </row>
    <row r="97" spans="7:11" x14ac:dyDescent="0.25">
      <c r="G97" s="31"/>
      <c r="I97" s="40">
        <f>SUM(I95:I96)</f>
        <v>14165.760000000002</v>
      </c>
      <c r="J97" s="31"/>
      <c r="K97" s="31"/>
    </row>
    <row r="104" spans="7:11" x14ac:dyDescent="0.25">
      <c r="H104" s="169" t="s">
        <v>240</v>
      </c>
      <c r="I104" s="171"/>
    </row>
    <row r="105" spans="7:11" ht="45" x14ac:dyDescent="0.25">
      <c r="H105" s="38" t="s">
        <v>237</v>
      </c>
      <c r="I105" s="42">
        <v>5600.0000000000009</v>
      </c>
    </row>
    <row r="106" spans="7:11" ht="45" x14ac:dyDescent="0.25">
      <c r="H106" s="38" t="s">
        <v>238</v>
      </c>
      <c r="I106" s="42">
        <v>22400.000000000004</v>
      </c>
    </row>
    <row r="107" spans="7:11" x14ac:dyDescent="0.25">
      <c r="H107" s="38" t="s">
        <v>239</v>
      </c>
      <c r="I107" s="42">
        <v>28000.000000000004</v>
      </c>
    </row>
    <row r="108" spans="7:11" x14ac:dyDescent="0.25">
      <c r="H108" s="93"/>
      <c r="I108" s="95">
        <f>SUM(I105:I107)</f>
        <v>56000.000000000007</v>
      </c>
    </row>
  </sheetData>
  <mergeCells count="13">
    <mergeCell ref="B2:E2"/>
    <mergeCell ref="H2:I2"/>
    <mergeCell ref="B15:E15"/>
    <mergeCell ref="H15:I15"/>
    <mergeCell ref="B25:E25"/>
    <mergeCell ref="H25:I25"/>
    <mergeCell ref="H104:I104"/>
    <mergeCell ref="B83:E83"/>
    <mergeCell ref="H73:I73"/>
    <mergeCell ref="H94:I94"/>
    <mergeCell ref="B44:E44"/>
    <mergeCell ref="H44:I44"/>
    <mergeCell ref="B94:E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Resumen</vt:lpstr>
      <vt:lpstr>Ejecución presupuestaria</vt:lpstr>
      <vt:lpstr>Hoja1 (2)</vt:lpstr>
      <vt:lpstr>Resumen (2)</vt:lpstr>
      <vt:lpstr>DETALLES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ONTANEDA</dc:creator>
  <cp:lastModifiedBy>PATRICIA ASTUDILLO</cp:lastModifiedBy>
  <dcterms:created xsi:type="dcterms:W3CDTF">2018-04-11T15:34:50Z</dcterms:created>
  <dcterms:modified xsi:type="dcterms:W3CDTF">2019-01-25T14:42:34Z</dcterms:modified>
</cp:coreProperties>
</file>