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029"/>
  <workbookPr/>
  <bookViews>
    <workbookView xWindow="0" yWindow="0" windowWidth="20490" windowHeight="6345" activeTab="0"/>
  </bookViews>
  <sheets>
    <sheet name="CRÉDITO_2018" sheetId="6" r:id="rId1"/>
    <sheet name="FOGEPS" sheetId="17" r:id="rId2"/>
    <sheet name="GARANTÍAS ENTRE OSFPS" sheetId="18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<sst xmlns="http://schemas.openxmlformats.org/spreadsheetml/2006/main" count="427" uniqueCount="207">
  <si>
    <t>NOTA TÉCNICA:</t>
  </si>
  <si>
    <t>CARTERA DESEMBOLSADA Y CON DETALLE DE BENEFICIARIOS DE PRIMER PISO</t>
  </si>
  <si>
    <t>CARTERA DESEMBOLSADA COMO ANTICIPO*</t>
  </si>
  <si>
    <t>TOTAL CARTERA</t>
  </si>
  <si>
    <t>* Cartera entregada a las OSFPS que al momento no presentan detalle de beneficiarios de primer piso.</t>
  </si>
  <si>
    <t>AÑOS</t>
  </si>
  <si>
    <t>CARTERA DESEMBOLSADA</t>
  </si>
  <si>
    <t>PORCENTAJE TOTAL DE CARTERA DESEMBOLSADA</t>
  </si>
  <si>
    <t>CARTERA PROMEDIO</t>
  </si>
  <si>
    <t>TOTAL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</si>
  <si>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</si>
  <si>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</si>
  <si>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</si>
  <si>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</si>
  <si>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</si>
  <si>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</si>
  <si>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</si>
  <si>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</si>
  <si>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</si>
  <si>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</si>
  <si>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</si>
  <si>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</si>
  <si>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</si>
  <si>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COLOCACIÓN POR SEGMENTOS DEL SFPS</t>
  </si>
  <si>
    <t>SEGMENTOS</t>
  </si>
  <si>
    <t>ONG</t>
  </si>
  <si>
    <t>SEGMENTO 1</t>
  </si>
  <si>
    <t>SEGMENTO 3</t>
  </si>
  <si>
    <t>SEGMENTO 4</t>
  </si>
  <si>
    <t>SEGMENTO 5</t>
  </si>
  <si>
    <t>LÍNEAS DE CRÉDITO</t>
  </si>
  <si>
    <t>COLOCACIÓN POR NIVELES DE POBREZA PARROQUIAL</t>
  </si>
  <si>
    <t>NIVEL DE POBREZA PARROQUIAL (Indicador de necesidades básicas insatisfechas)</t>
  </si>
  <si>
    <t>Pobreza mayor al 65% (A)</t>
  </si>
  <si>
    <t>Entre el 38% al 65% (B)</t>
  </si>
  <si>
    <t>Menor al 38% ( C)</t>
  </si>
  <si>
    <t>COLOCACIÓN POR PROVINCIAS</t>
  </si>
  <si>
    <t>PROVINCIAS</t>
  </si>
  <si>
    <t>AZUAY</t>
  </si>
  <si>
    <t>BOLIVAR</t>
  </si>
  <si>
    <t>CARCHI</t>
  </si>
  <si>
    <t>CHIMBORAZO</t>
  </si>
  <si>
    <t>COTOPAXI</t>
  </si>
  <si>
    <t>EL ORO</t>
  </si>
  <si>
    <t>ESMERALDAS</t>
  </si>
  <si>
    <t>GUAYAS</t>
  </si>
  <si>
    <t>IMBABURA</t>
  </si>
  <si>
    <t>ORELLANA</t>
  </si>
  <si>
    <t>PICHINCHA</t>
  </si>
  <si>
    <t>TUNGURAHUA</t>
  </si>
  <si>
    <t>TIPO DE PARROQUIAS</t>
  </si>
  <si>
    <t>RURAL</t>
  </si>
  <si>
    <t>URBANA</t>
  </si>
  <si>
    <t>COLOCACIÓN POR GÉNERO</t>
  </si>
  <si>
    <t>GÉNERO</t>
  </si>
  <si>
    <t>FEMENINO</t>
  </si>
  <si>
    <t>MASCULINO</t>
  </si>
  <si>
    <t>COLOCACIÓN POR SECTOR PRODUCTIVO*</t>
  </si>
  <si>
    <t>SECTORES PRODUCTIVOS</t>
  </si>
  <si>
    <t>OPERACIONES</t>
  </si>
  <si>
    <t>CONSTRUCCIÓN</t>
  </si>
  <si>
    <t>HOTELES Y RESTAURANTES</t>
  </si>
  <si>
    <t>INDUSTRIAS MANUFACTURERAS</t>
  </si>
  <si>
    <t>OTRAS ACTIVIDADES DE SERVICIOS COMUNITARIOS, SOCIALES Y PERSONALES</t>
  </si>
  <si>
    <t>PESCA</t>
  </si>
  <si>
    <t>TRANSPORTE, ALMACENAMIENTO Y COMUNICACIONES</t>
  </si>
  <si>
    <t>SUBTOTAL</t>
  </si>
  <si>
    <t>SECTOR VIVIENDA</t>
  </si>
  <si>
    <t>VIVIENDA</t>
  </si>
  <si>
    <t>* Los sectores productivos estan clasificados de acuerdo a la Clasificación Industrial Internacional Uniforme de todas las actividades económicas (CIIU)</t>
  </si>
  <si>
    <t xml:space="preserve"> COLOCACIÓN POR RANGO DE EDADES</t>
  </si>
  <si>
    <t>De 19 a 29</t>
  </si>
  <si>
    <t>De 30 a 45</t>
  </si>
  <si>
    <t>De 46 a 55</t>
  </si>
  <si>
    <t>De 56 a 65</t>
  </si>
  <si>
    <t>Mayor a 65</t>
  </si>
  <si>
    <t xml:space="preserve"> COLOCACIÓN POR ETNIA</t>
  </si>
  <si>
    <t>AFROECUATORIANO</t>
  </si>
  <si>
    <t>BLANCO</t>
  </si>
  <si>
    <t>MESTIZO</t>
  </si>
  <si>
    <t>MONTUBIO</t>
  </si>
  <si>
    <t>MULATO</t>
  </si>
  <si>
    <t>NEGRO</t>
  </si>
  <si>
    <t xml:space="preserve"> COLOCACIÓN POR INSTRUCCIÓN</t>
  </si>
  <si>
    <t xml:space="preserve">NINGUNA </t>
  </si>
  <si>
    <t>PRIMARIA</t>
  </si>
  <si>
    <t>SECUNDARIA</t>
  </si>
  <si>
    <t>SUPERIOR</t>
  </si>
  <si>
    <t>Fuente: Dirección de Inteligencia de Mercados</t>
  </si>
  <si>
    <t>Elaboración: Dirección de Inteligencia de Mercados</t>
  </si>
  <si>
    <t>RANGO EDADES</t>
  </si>
  <si>
    <t>ETNIA</t>
  </si>
  <si>
    <t>INSTRUCCIÓN</t>
  </si>
  <si>
    <t>MANABI</t>
  </si>
  <si>
    <t>SANTO DOMINGO DE LOS TSACHILAS</t>
  </si>
  <si>
    <t>LOS RIOS</t>
  </si>
  <si>
    <t>SUCUMBIOS</t>
  </si>
  <si>
    <t>COLOCACIÓN POR PRODUCTO DE CRÉDITO</t>
  </si>
  <si>
    <t>AGRICULTURA, GANADERIA, CAZA Y SILVICULTURA</t>
  </si>
  <si>
    <t>COMERCIO AL POR MAYOR Y MENOR, REPARACIÓN VEHICULOS, AUTOMOTORES, MOTOCICLETAS Y ENSERES DOMÉSTICOS</t>
  </si>
  <si>
    <t>LOJA</t>
  </si>
  <si>
    <t>MORONA SANTIAGO</t>
  </si>
  <si>
    <t>CAÑAR</t>
  </si>
  <si>
    <t>SEGMENTO 2</t>
  </si>
  <si>
    <t>ENSEÑANZA</t>
  </si>
  <si>
    <t>SERVICIOS SOCIALES Y DE SALUD</t>
  </si>
  <si>
    <t>ENTIDADES ASOCIATIVAS DE AHORRO Y CREDITO</t>
  </si>
  <si>
    <t>Vivienda (Zona terremoto)</t>
  </si>
  <si>
    <t>Vivienda Popular</t>
  </si>
  <si>
    <t>Tasa Vivienda hasta 11.33%</t>
  </si>
  <si>
    <t xml:space="preserve"> COLOCACIÓN POR RANGO DE TASAS EFECTIVAS</t>
  </si>
  <si>
    <t>RANGO TASAS EFECTIVAS</t>
  </si>
  <si>
    <t>Del 10.01% al 15%</t>
  </si>
  <si>
    <t>Del 15.01% al 20%</t>
  </si>
  <si>
    <t>Del 20.01% al 25%</t>
  </si>
  <si>
    <t>INDIGENA</t>
  </si>
  <si>
    <t>EPS Acumulación Ampliada</t>
  </si>
  <si>
    <t>COLOCACIÓN POR TIPO DE PARROQUIA</t>
  </si>
  <si>
    <t>Microefectivo Conafips</t>
  </si>
  <si>
    <t>ANTICIPOS</t>
  </si>
  <si>
    <t>MUTUALISTA</t>
  </si>
  <si>
    <t>Reactivación de Infraestructura</t>
  </si>
  <si>
    <t>NAPO</t>
  </si>
  <si>
    <t>ZAMORA CHINCHIPE</t>
  </si>
  <si>
    <t>PASTAZA</t>
  </si>
  <si>
    <t>ACTIVIDADES INMOBILIARIAS, EMPRESARIALES Y DE ALQUILER</t>
  </si>
  <si>
    <t>SANTA ELENA</t>
  </si>
  <si>
    <t>ACTIVIDADES DE HOGARES PRIVADOS CON SERVICIO DOMESTICO</t>
  </si>
  <si>
    <t>ANTICIPO</t>
  </si>
  <si>
    <t>De 16 a 18</t>
  </si>
  <si>
    <t>Menor de edad</t>
  </si>
  <si>
    <t>OTROS</t>
  </si>
  <si>
    <t>Inclusión Social</t>
  </si>
  <si>
    <t>No reporte edad</t>
  </si>
  <si>
    <t>CARTERA DEVUELTA Y NO JUSTIFICADA POR PARTE DE LAS OSFPS</t>
  </si>
  <si>
    <t>CARTERA Y BENEFICIARIOS DE PRIMER PISO DESEMBOLSADOS</t>
  </si>
  <si>
    <t>TOTAL BENEFICIARIOS DE PRIMER PISO</t>
  </si>
  <si>
    <t>PORCENTAJE TOTAL DE BENEFICIARIOS DE PRIMER PISO</t>
  </si>
  <si>
    <t>Reactivación Productiva (Zona terremoto)</t>
  </si>
  <si>
    <t>La pobreza por necesidades insatisfechas, esta medida a nivel parroquial. Esta puntuación abarca cinco dimensiones: Capacidad económica, acceso a educación básica, acceso a vivienda, acceso a servicios básicos y hacinamiento.</t>
  </si>
  <si>
    <t>PARTICIPACIÓN DEL MES EN LA CARTERA DESEMBOLSADA TOTAL</t>
  </si>
  <si>
    <t>PARTICIPACIÓN DEL MES EN EL NÚMERO DE BENEFICIARIOS DE PRIMER PISO</t>
  </si>
  <si>
    <t>GALAPAGOS</t>
  </si>
  <si>
    <t>EXPLOTACION DE MINAS Y CANTERAS</t>
  </si>
  <si>
    <t xml:space="preserve"> MONTO DEL CRÉDITO GARANTIZADO POR CONAFIPS</t>
  </si>
  <si>
    <t>MONTO TOTAL DEL CRÉDITO</t>
  </si>
  <si>
    <t>BENEFICIARIOS DE PRIMER PISO</t>
  </si>
  <si>
    <t>MONTO PROMEDIO POR OPERACIÓN GARANTIZADA</t>
  </si>
  <si>
    <t>MES</t>
  </si>
  <si>
    <t>COLOCACIÓN POR NIVEL DE POBREZA 2018</t>
  </si>
  <si>
    <t>La pobreza por necesidades insatisfechas, es una medida de pobreza multidimencional que abarca cinco dimensiones: Capacidad económica, acceso a educación básica, acceso a vivienda, acceso a servicios básicos y hacinamiento</t>
  </si>
  <si>
    <t>COLOCACIÓN POR PROVINCIA 2018</t>
  </si>
  <si>
    <t>PROVINCIA</t>
  </si>
  <si>
    <t>FRANCISCO DE ORELLANA</t>
  </si>
  <si>
    <t>TOTAL GENERAL</t>
  </si>
  <si>
    <t>LINEAS DE CREDITO</t>
  </si>
  <si>
    <t>MICRO EMPRENDIMIENTOS</t>
  </si>
  <si>
    <t>MICRO MIGRANTES</t>
  </si>
  <si>
    <t>MICRO SERCOP</t>
  </si>
  <si>
    <t>ORDERING</t>
  </si>
  <si>
    <t>COLOCACIÓN POR SEGMENTO 2018</t>
  </si>
  <si>
    <t>SEGMENT0S</t>
  </si>
  <si>
    <t>-</t>
  </si>
  <si>
    <t>COLOCACIÓN POR ACTIVIDADES PRODUCTIVAS 2018</t>
  </si>
  <si>
    <t>AGRICULTURA, GANADERIA, CAZA Y SIVICULTURA</t>
  </si>
  <si>
    <t>CONSTRUCCION</t>
  </si>
  <si>
    <t>ELABORACION DE PRODUCTOS ALIMENTICIOS Y BEBIDAS</t>
  </si>
  <si>
    <t xml:space="preserve">FABRICACION DE MAQUINARIA Y EQUIPO; EQUIPO DE TRANSPORTE E INDUSTRIAS </t>
  </si>
  <si>
    <t>FABRICACION DE PRODUCTOS METALICOS Y NO METALICOS</t>
  </si>
  <si>
    <t>FABRICACION DE PRODUCTOS QUIMICOS: DEL CAUCHO Y PLASTICO</t>
  </si>
  <si>
    <t>FABRICACION DE PRODUCTOS TEXTILES, PRENDAS DE VESTIR; FABRICACION DE CUERO</t>
  </si>
  <si>
    <t>PRODUCCION DE MADERA Y FABRICACION DE PRODUCTOS DE MADERA</t>
  </si>
  <si>
    <t>COLOCACIÓN DE RECURSOS ENTRE OSFPS CON GARANTÍA DE CONAFIPS ANUAL</t>
  </si>
  <si>
    <t xml:space="preserve"> MONTO COLOCADO</t>
  </si>
  <si>
    <t>MONTO PROMEDIO</t>
  </si>
  <si>
    <t>COLOCACIÓN DE INVERSIONES MENSUAL 2018</t>
  </si>
  <si>
    <t xml:space="preserve">BOLIVAR                                           </t>
  </si>
  <si>
    <t xml:space="preserve">CHIMBORAZO                                        </t>
  </si>
  <si>
    <t xml:space="preserve">COTOPAXI                                          </t>
  </si>
  <si>
    <t xml:space="preserve">IMBABURA                                          </t>
  </si>
  <si>
    <t xml:space="preserve">NAPO                                              </t>
  </si>
  <si>
    <t xml:space="preserve">ORELLANA                                          </t>
  </si>
  <si>
    <t xml:space="preserve">PICHINCHA                                         </t>
  </si>
  <si>
    <t xml:space="preserve">TUNGURAHUA                                        </t>
  </si>
  <si>
    <t>COLOCACIÓN MENSUAL POR TIPO DE INVERSIÓN 2018</t>
  </si>
  <si>
    <t>NUEVAS</t>
  </si>
  <si>
    <t>RENOVACIONES</t>
  </si>
  <si>
    <t>COLOCACIÓN DE INVERSIONES MENSUAL POR NÚMERO DE COAC 2018</t>
  </si>
  <si>
    <t>INVIRTIERON</t>
  </si>
  <si>
    <t>CAPTARON</t>
  </si>
  <si>
    <t>Fuente: CONAFIPS</t>
  </si>
  <si>
    <t xml:space="preserve">MANABI                                            </t>
  </si>
  <si>
    <t xml:space="preserve">SUCUMBIOS                                         </t>
  </si>
  <si>
    <t>CAPTACIÓN POR PROVINCIA 2018</t>
  </si>
  <si>
    <t>COLOCACIÓN ANUAL DEL 2011 - DICIEMBRE 2018</t>
  </si>
  <si>
    <t>CARTERA MENSUAL DE DICIEMBRE 2018</t>
  </si>
  <si>
    <t>COLOCACIÓN POR LINEA DE CREDITO 2018</t>
  </si>
  <si>
    <t>CARTERA DESEMBOLSADA Y NÚMERO DE BENEFICIARIOS DE PRIMER PISO
2008 - DICIEMBRE 2018</t>
  </si>
  <si>
    <r>
      <t xml:space="preserve">CARTERA DESEMBOLSADA Y CON DETALLE DE BENEFICIARIOS DE PRIMER PISO </t>
    </r>
    <r>
      <rPr>
        <b/>
        <sz val="10"/>
        <rFont val="Calibri"/>
        <family val="2"/>
        <scheme val="minor"/>
      </rPr>
      <t>(a Diciembre 2018)</t>
    </r>
  </si>
  <si>
    <r>
      <t xml:space="preserve">CARTERA DESEMBOLSADA COMO ANTICIPO </t>
    </r>
    <r>
      <rPr>
        <b/>
        <sz val="10"/>
        <rFont val="Calibri"/>
        <family val="2"/>
        <scheme val="minor"/>
      </rPr>
      <t>(a Diciembre 2018)*</t>
    </r>
  </si>
  <si>
    <r>
      <t>CARTERA DEVUELTA Y NO JUSTIFICADA POR PARTE DE LAS OSFPS (</t>
    </r>
    <r>
      <rPr>
        <b/>
        <sz val="10"/>
        <rFont val="Calibri"/>
        <family val="2"/>
        <scheme val="minor"/>
      </rPr>
      <t>a Diciembre 2018)</t>
    </r>
  </si>
  <si>
    <t>Fortalecimiento de OSFPS</t>
  </si>
  <si>
    <t>COMPRA DE CARTERA</t>
  </si>
  <si>
    <t>SIN INFORMACION</t>
  </si>
  <si>
    <t>Del 25.01 % al 27.45%</t>
  </si>
  <si>
    <t>CARTERA DESEMBOLSADA Y NÚMERO DE BENEFICIARIOS DE PRIMER PISO
ENERO - DICIEMBRE 2018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</si>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</sst>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 &quot;$&quot;* #,##0.00_ ;_ &quot;$&quot;* \-#,##0.00_ ;_ &quot;$&quot;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.00"/>
    <numFmt numFmtId="167" formatCode="_(* #,##0_);_(* \(#,##0\);_(* &quot;-&quot;??_);_(@_)"/>
    <numFmt numFmtId="168" formatCode="&quot;$&quot;#,##0.00"/>
    <numFmt numFmtId="169" formatCode="&quot;$&quot;#,##0"/>
    <numFmt numFmtId="170" formatCode="&quot;$&quot;\ #,##0"/>
    <numFmt numFmtId="171" formatCode="_(&quot;$&quot;\ * #,##0_);_(&quot;$&quot;\ * \(#,##0\);_(&quot;$&quot;\ 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sz val="36"/>
      <name val="+mn-cs"/>
      <family val="2"/>
    </font>
    <font>
      <b/>
      <sz val="48"/>
      <name val="+mn-cs"/>
      <family val="2"/>
    </font>
    <font>
      <b/>
      <sz val="48"/>
      <name val="Calibri"/>
      <family val="2"/>
    </font>
    <font>
      <sz val="14"/>
      <color rgb="FF000000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b/>
      <sz val="14"/>
      <color theme="1" tint="0.35"/>
      <name val="Calibri"/>
      <family val="2"/>
    </font>
    <font>
      <b/>
      <sz val="9"/>
      <color theme="1" tint="0.35"/>
      <name val="+mn-cs"/>
      <family val="2"/>
    </font>
    <font>
      <b/>
      <sz val="10"/>
      <color theme="1" tint="0.35"/>
      <name val="Calibri"/>
      <family val="2"/>
    </font>
    <font>
      <sz val="10"/>
      <color theme="1" tint="0.35"/>
      <name val="+mn-cs"/>
      <family val="2"/>
    </font>
    <font>
      <b/>
      <sz val="9"/>
      <color theme="1" tint="0.35"/>
      <name val="Calibri"/>
      <family val="2"/>
    </font>
    <font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5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/>
    <xf numFmtId="0" fontId="4" fillId="3" borderId="3" xfId="0" applyFont="1" applyFill="1" applyBorder="1"/>
    <xf numFmtId="0" fontId="3" fillId="3" borderId="4" xfId="0" applyFont="1" applyFill="1" applyBorder="1" applyAlignment="1">
      <alignment wrapText="1"/>
    </xf>
    <xf numFmtId="0" fontId="4" fillId="3" borderId="5" xfId="0" applyFont="1" applyFill="1" applyBorder="1"/>
    <xf numFmtId="166" fontId="4" fillId="3" borderId="5" xfId="0" applyNumberFormat="1" applyFont="1" applyFill="1" applyBorder="1"/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/>
    <xf numFmtId="17" fontId="3" fillId="3" borderId="7" xfId="0" applyNumberFormat="1" applyFont="1" applyFill="1" applyBorder="1"/>
    <xf numFmtId="166" fontId="4" fillId="3" borderId="8" xfId="21" applyNumberFormat="1" applyFont="1" applyFill="1" applyBorder="1"/>
    <xf numFmtId="166" fontId="2" fillId="2" borderId="0" xfId="0" applyNumberFormat="1" applyFont="1" applyFill="1"/>
    <xf numFmtId="164" fontId="0" fillId="2" borderId="0" xfId="21" applyFont="1" applyFill="1"/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10" fontId="0" fillId="0" borderId="13" xfId="22" applyNumberFormat="1" applyFont="1" applyBorder="1"/>
    <xf numFmtId="0" fontId="0" fillId="0" borderId="14" xfId="0" applyFill="1" applyBorder="1" applyAlignment="1">
      <alignment horizontal="center" wrapText="1"/>
    </xf>
    <xf numFmtId="10" fontId="0" fillId="0" borderId="15" xfId="22" applyNumberFormat="1" applyFont="1" applyBorder="1"/>
    <xf numFmtId="0" fontId="2" fillId="4" borderId="16" xfId="0" applyFont="1" applyFill="1" applyBorder="1" applyAlignment="1">
      <alignment horizontal="center" vertical="center"/>
    </xf>
    <xf numFmtId="10" fontId="2" fillId="4" borderId="17" xfId="22" applyNumberFormat="1" applyFont="1" applyFill="1" applyBorder="1" applyAlignment="1">
      <alignment horizontal="right" vertical="center"/>
    </xf>
    <xf numFmtId="164" fontId="0" fillId="2" borderId="0" xfId="0" applyNumberFormat="1" applyFill="1"/>
    <xf numFmtId="165" fontId="0" fillId="2" borderId="0" xfId="2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0" fontId="0" fillId="0" borderId="20" xfId="22" applyNumberFormat="1" applyFont="1" applyBorder="1"/>
    <xf numFmtId="164" fontId="7" fillId="2" borderId="0" xfId="0" applyNumberFormat="1" applyFont="1" applyFill="1" applyBorder="1" applyAlignment="1">
      <alignment horizontal="left" vertical="top" wrapText="1"/>
    </xf>
    <xf numFmtId="167" fontId="0" fillId="2" borderId="0" xfId="0" applyNumberFormat="1" applyFill="1" applyAlignment="1">
      <alignment horizontal="center" vertical="center"/>
    </xf>
    <xf numFmtId="167" fontId="0" fillId="0" borderId="15" xfId="20" applyNumberFormat="1" applyFont="1" applyBorder="1"/>
    <xf numFmtId="10" fontId="0" fillId="2" borderId="0" xfId="22" applyNumberFormat="1" applyFont="1" applyFill="1"/>
    <xf numFmtId="167" fontId="0" fillId="2" borderId="0" xfId="0" applyNumberFormat="1" applyFill="1"/>
    <xf numFmtId="0" fontId="2" fillId="4" borderId="16" xfId="0" applyFont="1" applyFill="1" applyBorder="1" applyAlignment="1">
      <alignment vertical="center"/>
    </xf>
    <xf numFmtId="10" fontId="2" fillId="4" borderId="17" xfId="21" applyNumberFormat="1" applyFont="1" applyFill="1" applyBorder="1" applyAlignment="1">
      <alignment horizontal="right" vertical="center"/>
    </xf>
    <xf numFmtId="167" fontId="2" fillId="4" borderId="17" xfId="20" applyNumberFormat="1" applyFont="1" applyFill="1" applyBorder="1" applyAlignment="1">
      <alignment horizontal="center" vertical="center"/>
    </xf>
    <xf numFmtId="0" fontId="0" fillId="2" borderId="0" xfId="0" applyFill="1" applyBorder="1"/>
    <xf numFmtId="164" fontId="2" fillId="2" borderId="0" xfId="21" applyFont="1" applyFill="1" applyBorder="1" applyAlignment="1">
      <alignment horizontal="center" vertical="center"/>
    </xf>
    <xf numFmtId="0" fontId="0" fillId="5" borderId="12" xfId="0" applyFill="1" applyBorder="1" applyAlignment="1">
      <alignment horizontal="left"/>
    </xf>
    <xf numFmtId="10" fontId="0" fillId="5" borderId="13" xfId="22" applyNumberFormat="1" applyFont="1" applyFill="1" applyBorder="1"/>
    <xf numFmtId="167" fontId="0" fillId="5" borderId="13" xfId="20" applyNumberFormat="1" applyFont="1" applyFill="1" applyBorder="1"/>
    <xf numFmtId="0" fontId="0" fillId="5" borderId="14" xfId="0" applyFill="1" applyBorder="1" applyAlignment="1">
      <alignment horizontal="left"/>
    </xf>
    <xf numFmtId="10" fontId="0" fillId="5" borderId="15" xfId="22" applyNumberFormat="1" applyFont="1" applyFill="1" applyBorder="1"/>
    <xf numFmtId="167" fontId="0" fillId="5" borderId="15" xfId="20" applyNumberFormat="1" applyFont="1" applyFill="1" applyBorder="1"/>
    <xf numFmtId="10" fontId="0" fillId="5" borderId="20" xfId="22" applyNumberFormat="1" applyFont="1" applyFill="1" applyBorder="1"/>
    <xf numFmtId="167" fontId="0" fillId="5" borderId="20" xfId="20" applyNumberFormat="1" applyFont="1" applyFill="1" applyBorder="1"/>
    <xf numFmtId="10" fontId="0" fillId="0" borderId="13" xfId="22" applyNumberFormat="1" applyFont="1" applyBorder="1" applyAlignment="1">
      <alignment horizontal="right"/>
    </xf>
    <xf numFmtId="10" fontId="0" fillId="0" borderId="15" xfId="22" applyNumberFormat="1" applyFont="1" applyBorder="1" applyAlignment="1">
      <alignment horizontal="right"/>
    </xf>
    <xf numFmtId="10" fontId="0" fillId="0" borderId="20" xfId="22" applyNumberFormat="1" applyFont="1" applyBorder="1" applyAlignment="1">
      <alignment horizontal="right"/>
    </xf>
    <xf numFmtId="0" fontId="2" fillId="4" borderId="16" xfId="0" applyFont="1" applyFill="1" applyBorder="1" applyAlignment="1">
      <alignment horizontal="center" vertical="center" wrapText="1"/>
    </xf>
    <xf numFmtId="167" fontId="8" fillId="4" borderId="17" xfId="20" applyNumberFormat="1" applyFont="1" applyFill="1" applyBorder="1" applyAlignment="1">
      <alignment horizontal="center" vertical="center"/>
    </xf>
    <xf numFmtId="10" fontId="8" fillId="4" borderId="21" xfId="22" applyNumberFormat="1" applyFont="1" applyFill="1" applyBorder="1" applyAlignment="1">
      <alignment horizontal="right" vertical="center"/>
    </xf>
    <xf numFmtId="167" fontId="0" fillId="0" borderId="13" xfId="20" applyNumberFormat="1" applyFont="1" applyBorder="1" applyAlignment="1">
      <alignment horizontal="center"/>
    </xf>
    <xf numFmtId="167" fontId="0" fillId="0" borderId="15" xfId="20" applyNumberFormat="1" applyFont="1" applyBorder="1" applyAlignment="1">
      <alignment horizontal="center"/>
    </xf>
    <xf numFmtId="167" fontId="0" fillId="0" borderId="20" xfId="2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0" xfId="0" applyNumberForma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0" fontId="0" fillId="0" borderId="13" xfId="22" applyNumberFormat="1" applyFont="1" applyFill="1" applyBorder="1"/>
    <xf numFmtId="167" fontId="0" fillId="2" borderId="0" xfId="20" applyNumberFormat="1" applyFont="1" applyFill="1" applyBorder="1"/>
    <xf numFmtId="10" fontId="0" fillId="0" borderId="15" xfId="22" applyNumberFormat="1" applyFont="1" applyFill="1" applyBorder="1"/>
    <xf numFmtId="10" fontId="0" fillId="0" borderId="22" xfId="22" applyNumberFormat="1" applyFont="1" applyFill="1" applyBorder="1"/>
    <xf numFmtId="165" fontId="0" fillId="2" borderId="0" xfId="20" applyFont="1" applyFill="1" applyBorder="1"/>
    <xf numFmtId="9" fontId="2" fillId="4" borderId="22" xfId="22" applyFont="1" applyFill="1" applyBorder="1" applyAlignment="1">
      <alignment horizontal="right" vertical="center"/>
    </xf>
    <xf numFmtId="167" fontId="2" fillId="4" borderId="22" xfId="0" applyNumberFormat="1" applyFont="1" applyFill="1" applyBorder="1" applyAlignment="1">
      <alignment horizontal="left" vertical="center"/>
    </xf>
    <xf numFmtId="9" fontId="2" fillId="4" borderId="23" xfId="22" applyFont="1" applyFill="1" applyBorder="1" applyAlignment="1">
      <alignment horizontal="right" vertical="center"/>
    </xf>
    <xf numFmtId="167" fontId="0" fillId="0" borderId="13" xfId="20" applyNumberFormat="1" applyFont="1" applyBorder="1"/>
    <xf numFmtId="167" fontId="0" fillId="0" borderId="20" xfId="20" applyNumberFormat="1" applyFont="1" applyBorder="1"/>
    <xf numFmtId="0" fontId="2" fillId="2" borderId="0" xfId="0" applyFont="1" applyFill="1" applyAlignment="1">
      <alignment horizontal="left"/>
    </xf>
    <xf numFmtId="166" fontId="0" fillId="2" borderId="0" xfId="0" applyNumberFormat="1" applyFill="1"/>
    <xf numFmtId="0" fontId="0" fillId="0" borderId="12" xfId="0" applyBorder="1" applyAlignment="1">
      <alignment horizontal="center" vertical="center"/>
    </xf>
    <xf numFmtId="167" fontId="2" fillId="4" borderId="17" xfId="20" applyNumberFormat="1" applyFont="1" applyFill="1" applyBorder="1" applyAlignment="1">
      <alignment horizontal="right" vertical="center"/>
    </xf>
    <xf numFmtId="166" fontId="0" fillId="2" borderId="0" xfId="20" applyNumberFormat="1" applyFont="1" applyFill="1"/>
    <xf numFmtId="167" fontId="2" fillId="4" borderId="17" xfId="21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left"/>
    </xf>
    <xf numFmtId="0" fontId="2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0" fontId="2" fillId="4" borderId="22" xfId="22" applyNumberFormat="1" applyFont="1" applyFill="1" applyBorder="1" applyAlignment="1">
      <alignment horizontal="right" vertical="center"/>
    </xf>
    <xf numFmtId="167" fontId="8" fillId="4" borderId="22" xfId="20" applyNumberFormat="1" applyFont="1" applyFill="1" applyBorder="1" applyAlignment="1">
      <alignment horizontal="center" vertical="center"/>
    </xf>
    <xf numFmtId="10" fontId="8" fillId="4" borderId="23" xfId="22" applyNumberFormat="1" applyFont="1" applyFill="1" applyBorder="1" applyAlignment="1">
      <alignment horizontal="right" vertical="center"/>
    </xf>
    <xf numFmtId="0" fontId="0" fillId="5" borderId="19" xfId="0" applyFill="1" applyBorder="1" applyAlignment="1">
      <alignment horizontal="left"/>
    </xf>
    <xf numFmtId="0" fontId="0" fillId="0" borderId="19" xfId="0" applyBorder="1" applyAlignment="1">
      <alignment horizontal="center"/>
    </xf>
    <xf numFmtId="10" fontId="13" fillId="0" borderId="15" xfId="22" applyNumberFormat="1" applyFont="1" applyFill="1" applyBorder="1"/>
    <xf numFmtId="167" fontId="13" fillId="0" borderId="15" xfId="20" applyNumberFormat="1" applyFont="1" applyFill="1" applyBorder="1"/>
    <xf numFmtId="10" fontId="2" fillId="6" borderId="2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13" fillId="0" borderId="14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167" fontId="0" fillId="6" borderId="22" xfId="20" applyNumberFormat="1" applyFont="1" applyFill="1" applyBorder="1" applyAlignment="1">
      <alignment horizontal="center"/>
    </xf>
    <xf numFmtId="168" fontId="0" fillId="2" borderId="0" xfId="0" applyNumberFormat="1" applyFill="1"/>
    <xf numFmtId="168" fontId="0" fillId="2" borderId="0" xfId="22" applyNumberFormat="1" applyFont="1" applyFill="1"/>
    <xf numFmtId="44" fontId="0" fillId="2" borderId="0" xfId="0" applyNumberFormat="1" applyFill="1"/>
    <xf numFmtId="167" fontId="0" fillId="0" borderId="22" xfId="20" applyNumberFormat="1" applyFont="1" applyFill="1" applyBorder="1" applyAlignment="1">
      <alignment horizontal="center"/>
    </xf>
    <xf numFmtId="167" fontId="0" fillId="0" borderId="20" xfId="20" applyNumberFormat="1" applyFont="1" applyFill="1" applyBorder="1"/>
    <xf numFmtId="0" fontId="0" fillId="0" borderId="19" xfId="0" applyBorder="1" applyAlignment="1">
      <alignment horizontal="left"/>
    </xf>
    <xf numFmtId="0" fontId="0" fillId="0" borderId="26" xfId="0" applyBorder="1" applyAlignment="1">
      <alignment/>
    </xf>
    <xf numFmtId="9" fontId="2" fillId="4" borderId="21" xfId="22" applyFont="1" applyFill="1" applyBorder="1" applyAlignment="1">
      <alignment horizontal="right" vertical="center"/>
    </xf>
    <xf numFmtId="10" fontId="0" fillId="0" borderId="27" xfId="22" applyNumberFormat="1" applyFont="1" applyBorder="1"/>
    <xf numFmtId="167" fontId="0" fillId="0" borderId="27" xfId="20" applyNumberFormat="1" applyFont="1" applyBorder="1"/>
    <xf numFmtId="0" fontId="2" fillId="4" borderId="18" xfId="0" applyFont="1" applyFill="1" applyBorder="1" applyAlignment="1">
      <alignment vertical="center"/>
    </xf>
    <xf numFmtId="10" fontId="2" fillId="4" borderId="22" xfId="21" applyNumberFormat="1" applyFont="1" applyFill="1" applyBorder="1" applyAlignment="1">
      <alignment horizontal="right" vertical="center"/>
    </xf>
    <xf numFmtId="167" fontId="2" fillId="4" borderId="22" xfId="20" applyNumberFormat="1" applyFont="1" applyFill="1" applyBorder="1" applyAlignment="1">
      <alignment horizontal="center" vertical="center"/>
    </xf>
    <xf numFmtId="10" fontId="2" fillId="4" borderId="23" xfId="22" applyNumberFormat="1" applyFont="1" applyFill="1" applyBorder="1" applyAlignment="1">
      <alignment horizontal="right" vertical="center"/>
    </xf>
    <xf numFmtId="10" fontId="2" fillId="6" borderId="20" xfId="0" applyNumberFormat="1" applyFont="1" applyFill="1" applyBorder="1" applyAlignment="1">
      <alignment horizontal="right" vertical="center" wrapText="1"/>
    </xf>
    <xf numFmtId="167" fontId="2" fillId="6" borderId="20" xfId="2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167" fontId="0" fillId="0" borderId="29" xfId="20" applyNumberFormat="1" applyFont="1" applyBorder="1" applyAlignment="1">
      <alignment horizontal="center"/>
    </xf>
    <xf numFmtId="169" fontId="0" fillId="0" borderId="13" xfId="21" applyNumberFormat="1" applyFont="1" applyBorder="1" applyAlignment="1">
      <alignment horizontal="right"/>
    </xf>
    <xf numFmtId="169" fontId="0" fillId="0" borderId="15" xfId="21" applyNumberFormat="1" applyFont="1" applyBorder="1" applyAlignment="1">
      <alignment horizontal="right"/>
    </xf>
    <xf numFmtId="169" fontId="0" fillId="0" borderId="15" xfId="21" applyNumberFormat="1" applyFont="1" applyBorder="1" applyAlignment="1">
      <alignment horizontal="right" vertical="center"/>
    </xf>
    <xf numFmtId="169" fontId="0" fillId="0" borderId="20" xfId="21" applyNumberFormat="1" applyFont="1" applyBorder="1" applyAlignment="1">
      <alignment horizontal="right" vertical="center"/>
    </xf>
    <xf numFmtId="169" fontId="2" fillId="4" borderId="17" xfId="21" applyNumberFormat="1" applyFont="1" applyFill="1" applyBorder="1" applyAlignment="1">
      <alignment horizontal="right" vertical="center"/>
    </xf>
    <xf numFmtId="169" fontId="4" fillId="3" borderId="0" xfId="0" applyNumberFormat="1" applyFont="1" applyFill="1" applyBorder="1"/>
    <xf numFmtId="169" fontId="3" fillId="3" borderId="30" xfId="0" applyNumberFormat="1" applyFont="1" applyFill="1" applyBorder="1"/>
    <xf numFmtId="170" fontId="0" fillId="0" borderId="13" xfId="21" applyNumberFormat="1" applyFont="1" applyBorder="1"/>
    <xf numFmtId="170" fontId="0" fillId="0" borderId="15" xfId="21" applyNumberFormat="1" applyFont="1" applyBorder="1"/>
    <xf numFmtId="170" fontId="13" fillId="0" borderId="15" xfId="21" applyNumberFormat="1" applyFont="1" applyFill="1" applyBorder="1"/>
    <xf numFmtId="170" fontId="0" fillId="0" borderId="20" xfId="21" applyNumberFormat="1" applyFont="1" applyBorder="1"/>
    <xf numFmtId="170" fontId="2" fillId="4" borderId="17" xfId="21" applyNumberFormat="1" applyFont="1" applyFill="1" applyBorder="1" applyAlignment="1">
      <alignment horizontal="right" vertical="center"/>
    </xf>
    <xf numFmtId="170" fontId="0" fillId="0" borderId="31" xfId="22" applyNumberFormat="1" applyFont="1" applyBorder="1"/>
    <xf numFmtId="170" fontId="0" fillId="0" borderId="32" xfId="22" applyNumberFormat="1" applyFont="1" applyBorder="1"/>
    <xf numFmtId="170" fontId="0" fillId="0" borderId="33" xfId="22" applyNumberFormat="1" applyFont="1" applyBorder="1"/>
    <xf numFmtId="170" fontId="2" fillId="4" borderId="34" xfId="22" applyNumberFormat="1" applyFont="1" applyFill="1" applyBorder="1" applyAlignment="1">
      <alignment horizontal="right" vertical="center"/>
    </xf>
    <xf numFmtId="170" fontId="14" fillId="3" borderId="0" xfId="0" applyNumberFormat="1" applyFont="1" applyFill="1" applyBorder="1"/>
    <xf numFmtId="170" fontId="14" fillId="3" borderId="30" xfId="0" applyNumberFormat="1" applyFont="1" applyFill="1" applyBorder="1"/>
    <xf numFmtId="169" fontId="0" fillId="0" borderId="31" xfId="0" applyNumberFormat="1" applyBorder="1" applyAlignment="1">
      <alignment horizontal="right"/>
    </xf>
    <xf numFmtId="169" fontId="0" fillId="0" borderId="32" xfId="0" applyNumberFormat="1" applyBorder="1" applyAlignment="1">
      <alignment horizontal="right"/>
    </xf>
    <xf numFmtId="169" fontId="0" fillId="0" borderId="35" xfId="0" applyNumberFormat="1" applyBorder="1" applyAlignment="1">
      <alignment horizontal="right"/>
    </xf>
    <xf numFmtId="169" fontId="2" fillId="4" borderId="36" xfId="21" applyNumberFormat="1" applyFont="1" applyFill="1" applyBorder="1" applyAlignment="1">
      <alignment horizontal="right" vertical="center"/>
    </xf>
    <xf numFmtId="169" fontId="0" fillId="0" borderId="27" xfId="21" applyNumberFormat="1" applyFont="1" applyBorder="1" applyAlignment="1">
      <alignment horizontal="right"/>
    </xf>
    <xf numFmtId="169" fontId="2" fillId="4" borderId="22" xfId="21" applyNumberFormat="1" applyFont="1" applyFill="1" applyBorder="1" applyAlignment="1">
      <alignment horizontal="right" vertical="center"/>
    </xf>
    <xf numFmtId="169" fontId="0" fillId="5" borderId="13" xfId="21" applyNumberFormat="1" applyFont="1" applyFill="1" applyBorder="1" applyAlignment="1">
      <alignment horizontal="right"/>
    </xf>
    <xf numFmtId="169" fontId="0" fillId="5" borderId="15" xfId="21" applyNumberFormat="1" applyFont="1" applyFill="1" applyBorder="1" applyAlignment="1">
      <alignment horizontal="right"/>
    </xf>
    <xf numFmtId="169" fontId="0" fillId="5" borderId="20" xfId="21" applyNumberFormat="1" applyFont="1" applyFill="1" applyBorder="1" applyAlignment="1">
      <alignment horizontal="right"/>
    </xf>
    <xf numFmtId="169" fontId="2" fillId="4" borderId="17" xfId="20" applyNumberFormat="1" applyFont="1" applyFill="1" applyBorder="1" applyAlignment="1">
      <alignment horizontal="right" vertical="center"/>
    </xf>
    <xf numFmtId="169" fontId="0" fillId="0" borderId="33" xfId="0" applyNumberFormat="1" applyBorder="1" applyAlignment="1">
      <alignment horizontal="right"/>
    </xf>
    <xf numFmtId="169" fontId="2" fillId="4" borderId="34" xfId="21" applyNumberFormat="1" applyFont="1" applyFill="1" applyBorder="1" applyAlignment="1">
      <alignment horizontal="right" vertical="center"/>
    </xf>
    <xf numFmtId="169" fontId="0" fillId="0" borderId="20" xfId="21" applyNumberFormat="1" applyFont="1" applyBorder="1" applyAlignment="1">
      <alignment horizontal="right"/>
    </xf>
    <xf numFmtId="169" fontId="0" fillId="0" borderId="31" xfId="21" applyNumberFormat="1" applyFont="1" applyBorder="1" applyAlignment="1">
      <alignment horizontal="right"/>
    </xf>
    <xf numFmtId="169" fontId="0" fillId="0" borderId="32" xfId="21" applyNumberFormat="1" applyFont="1" applyBorder="1" applyAlignment="1">
      <alignment horizontal="right"/>
    </xf>
    <xf numFmtId="169" fontId="0" fillId="0" borderId="33" xfId="21" applyNumberFormat="1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9" fontId="0" fillId="0" borderId="13" xfId="0" applyNumberFormat="1" applyFill="1" applyBorder="1"/>
    <xf numFmtId="169" fontId="0" fillId="0" borderId="29" xfId="0" applyNumberFormat="1" applyFill="1" applyBorder="1"/>
    <xf numFmtId="169" fontId="0" fillId="0" borderId="15" xfId="0" applyNumberFormat="1" applyFill="1" applyBorder="1"/>
    <xf numFmtId="169" fontId="2" fillId="6" borderId="20" xfId="0" applyNumberFormat="1" applyFont="1" applyFill="1" applyBorder="1" applyAlignment="1">
      <alignment horizontal="right" vertical="center" wrapText="1"/>
    </xf>
    <xf numFmtId="170" fontId="0" fillId="0" borderId="31" xfId="0" applyNumberFormat="1" applyFill="1" applyBorder="1"/>
    <xf numFmtId="170" fontId="0" fillId="0" borderId="32" xfId="0" applyNumberFormat="1" applyFill="1" applyBorder="1"/>
    <xf numFmtId="170" fontId="2" fillId="6" borderId="33" xfId="21" applyNumberFormat="1" applyFont="1" applyFill="1" applyBorder="1" applyAlignment="1">
      <alignment horizontal="right" vertical="center"/>
    </xf>
    <xf numFmtId="170" fontId="0" fillId="0" borderId="11" xfId="0" applyNumberFormat="1" applyFill="1" applyBorder="1"/>
    <xf numFmtId="170" fontId="0" fillId="0" borderId="35" xfId="0" applyNumberFormat="1" applyFill="1" applyBorder="1"/>
    <xf numFmtId="170" fontId="2" fillId="4" borderId="36" xfId="21" applyNumberFormat="1" applyFont="1" applyFill="1" applyBorder="1" applyAlignment="1">
      <alignment horizontal="right" vertical="center"/>
    </xf>
    <xf numFmtId="171" fontId="0" fillId="0" borderId="36" xfId="21" applyNumberFormat="1" applyFont="1" applyFill="1" applyBorder="1"/>
    <xf numFmtId="171" fontId="2" fillId="6" borderId="36" xfId="21" applyNumberFormat="1" applyFont="1" applyFill="1" applyBorder="1" applyAlignment="1">
      <alignment horizontal="center" vertical="center"/>
    </xf>
    <xf numFmtId="171" fontId="2" fillId="4" borderId="36" xfId="21" applyNumberFormat="1" applyFont="1" applyFill="1" applyBorder="1" applyAlignment="1">
      <alignment horizontal="left" vertical="center"/>
    </xf>
    <xf numFmtId="169" fontId="0" fillId="0" borderId="22" xfId="0" applyNumberFormat="1" applyFill="1" applyBorder="1" applyAlignment="1">
      <alignment horizontal="right"/>
    </xf>
    <xf numFmtId="169" fontId="2" fillId="6" borderId="22" xfId="21" applyNumberFormat="1" applyFont="1" applyFill="1" applyBorder="1" applyAlignment="1">
      <alignment horizontal="right" vertical="center"/>
    </xf>
    <xf numFmtId="169" fontId="2" fillId="4" borderId="22" xfId="0" applyNumberFormat="1" applyFont="1" applyFill="1" applyBorder="1" applyAlignment="1">
      <alignment horizontal="right" vertical="center"/>
    </xf>
    <xf numFmtId="169" fontId="0" fillId="0" borderId="31" xfId="0" applyNumberFormat="1" applyFill="1" applyBorder="1" applyAlignment="1">
      <alignment horizontal="right"/>
    </xf>
    <xf numFmtId="169" fontId="0" fillId="0" borderId="32" xfId="0" applyNumberFormat="1" applyFill="1" applyBorder="1" applyAlignment="1">
      <alignment horizontal="right"/>
    </xf>
    <xf numFmtId="169" fontId="0" fillId="0" borderId="33" xfId="0" applyNumberFormat="1" applyFill="1" applyBorder="1" applyAlignment="1">
      <alignment horizontal="right"/>
    </xf>
    <xf numFmtId="169" fontId="0" fillId="5" borderId="27" xfId="21" applyNumberFormat="1" applyFont="1" applyFill="1" applyBorder="1" applyAlignment="1">
      <alignment horizontal="right"/>
    </xf>
    <xf numFmtId="170" fontId="0" fillId="0" borderId="33" xfId="0" applyNumberFormat="1" applyFill="1" applyBorder="1"/>
    <xf numFmtId="170" fontId="2" fillId="4" borderId="34" xfId="21" applyNumberFormat="1" applyFont="1" applyFill="1" applyBorder="1" applyAlignment="1">
      <alignment horizontal="right" vertical="center"/>
    </xf>
    <xf numFmtId="169" fontId="0" fillId="0" borderId="20" xfId="2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wrapText="1"/>
    </xf>
    <xf numFmtId="0" fontId="3" fillId="7" borderId="16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left"/>
    </xf>
    <xf numFmtId="0" fontId="0" fillId="5" borderId="14" xfId="0" applyFont="1" applyFill="1" applyBorder="1" applyAlignment="1">
      <alignment horizontal="left"/>
    </xf>
    <xf numFmtId="0" fontId="0" fillId="5" borderId="19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4" fillId="0" borderId="12" xfId="0" applyFont="1" applyBorder="1" applyAlignment="1">
      <alignment horizontal="left"/>
    </xf>
    <xf numFmtId="2" fontId="0" fillId="2" borderId="0" xfId="0" applyNumberFormat="1" applyFill="1" applyAlignment="1">
      <alignment horizontal="left"/>
    </xf>
    <xf numFmtId="2" fontId="0" fillId="2" borderId="0" xfId="0" applyNumberFormat="1" applyFill="1"/>
    <xf numFmtId="0" fontId="4" fillId="0" borderId="24" xfId="0" applyFont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164" fontId="3" fillId="2" borderId="0" xfId="21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0" fillId="5" borderId="41" xfId="0" applyFill="1" applyBorder="1" applyAlignment="1">
      <alignment vertical="center" wrapText="1"/>
    </xf>
    <xf numFmtId="0" fontId="0" fillId="5" borderId="37" xfId="0" applyFill="1" applyBorder="1" applyAlignment="1">
      <alignment vertical="center" wrapText="1"/>
    </xf>
    <xf numFmtId="0" fontId="4" fillId="5" borderId="38" xfId="0" applyFont="1" applyFill="1" applyBorder="1" applyAlignment="1">
      <alignment horizontal="left" vertical="top" wrapText="1"/>
    </xf>
    <xf numFmtId="0" fontId="4" fillId="5" borderId="26" xfId="0" applyFont="1" applyFill="1" applyBorder="1" applyAlignment="1">
      <alignment wrapText="1"/>
    </xf>
    <xf numFmtId="0" fontId="0" fillId="5" borderId="38" xfId="0" applyFill="1" applyBorder="1" applyAlignment="1">
      <alignment horizontal="left" vertical="top"/>
    </xf>
    <xf numFmtId="0" fontId="0" fillId="5" borderId="26" xfId="0" applyFill="1" applyBorder="1" applyAlignment="1">
      <alignment/>
    </xf>
    <xf numFmtId="0" fontId="0" fillId="0" borderId="38" xfId="0" applyBorder="1" applyAlignment="1">
      <alignment horizontal="left" vertical="top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left" vertical="center"/>
    </xf>
    <xf numFmtId="0" fontId="0" fillId="5" borderId="39" xfId="0" applyFont="1" applyFill="1" applyBorder="1" applyAlignment="1">
      <alignment horizontal="center" vertical="center"/>
    </xf>
    <xf numFmtId="1" fontId="0" fillId="0" borderId="15" xfId="21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9" fontId="2" fillId="4" borderId="34" xfId="22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164" fontId="3" fillId="4" borderId="11" xfId="21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left" vertical="center"/>
    </xf>
    <xf numFmtId="10" fontId="0" fillId="2" borderId="0" xfId="22" applyNumberFormat="1" applyFont="1" applyFill="1" applyBorder="1"/>
    <xf numFmtId="0" fontId="4" fillId="5" borderId="16" xfId="0" applyFont="1" applyFill="1" applyBorder="1" applyAlignment="1">
      <alignment horizontal="center" vertical="center"/>
    </xf>
    <xf numFmtId="0" fontId="3" fillId="7" borderId="22" xfId="20" applyNumberFormat="1" applyFont="1" applyFill="1" applyBorder="1" applyAlignment="1">
      <alignment horizontal="center" vertical="center"/>
    </xf>
    <xf numFmtId="0" fontId="0" fillId="0" borderId="29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169" fontId="4" fillId="0" borderId="29" xfId="0" applyNumberFormat="1" applyFont="1" applyBorder="1" applyAlignment="1">
      <alignment horizontal="right"/>
    </xf>
    <xf numFmtId="169" fontId="4" fillId="0" borderId="15" xfId="0" applyNumberFormat="1" applyFont="1" applyBorder="1" applyAlignment="1">
      <alignment horizontal="right"/>
    </xf>
    <xf numFmtId="169" fontId="3" fillId="7" borderId="17" xfId="22" applyNumberFormat="1" applyFont="1" applyFill="1" applyBorder="1" applyAlignment="1">
      <alignment horizontal="right" vertical="center"/>
    </xf>
    <xf numFmtId="169" fontId="3" fillId="7" borderId="17" xfId="21" applyNumberFormat="1" applyFont="1" applyFill="1" applyBorder="1" applyAlignment="1">
      <alignment horizontal="right" vertical="center"/>
    </xf>
    <xf numFmtId="169" fontId="0" fillId="0" borderId="13" xfId="0" applyNumberFormat="1" applyFont="1" applyBorder="1" applyAlignment="1">
      <alignment horizontal="right"/>
    </xf>
    <xf numFmtId="169" fontId="0" fillId="0" borderId="15" xfId="0" applyNumberFormat="1" applyFont="1" applyBorder="1" applyAlignment="1">
      <alignment horizontal="right"/>
    </xf>
    <xf numFmtId="169" fontId="0" fillId="0" borderId="20" xfId="0" applyNumberFormat="1" applyFont="1" applyBorder="1" applyAlignment="1">
      <alignment horizontal="right"/>
    </xf>
    <xf numFmtId="169" fontId="4" fillId="0" borderId="13" xfId="21" applyNumberFormat="1" applyFont="1" applyBorder="1" applyAlignment="1">
      <alignment horizontal="right" vertical="center"/>
    </xf>
    <xf numFmtId="169" fontId="4" fillId="0" borderId="13" xfId="21" applyNumberFormat="1" applyFont="1" applyBorder="1" applyAlignment="1">
      <alignment horizontal="right"/>
    </xf>
    <xf numFmtId="169" fontId="4" fillId="0" borderId="15" xfId="21" applyNumberFormat="1" applyFont="1" applyBorder="1" applyAlignment="1">
      <alignment horizontal="right" vertical="center"/>
    </xf>
    <xf numFmtId="169" fontId="4" fillId="0" borderId="15" xfId="21" applyNumberFormat="1" applyFont="1" applyBorder="1" applyAlignment="1">
      <alignment horizontal="right"/>
    </xf>
    <xf numFmtId="169" fontId="4" fillId="0" borderId="17" xfId="21" applyNumberFormat="1" applyFont="1" applyBorder="1" applyAlignment="1">
      <alignment horizontal="right" vertical="center"/>
    </xf>
    <xf numFmtId="169" fontId="4" fillId="0" borderId="17" xfId="21" applyNumberFormat="1" applyFont="1" applyBorder="1" applyAlignment="1">
      <alignment horizontal="right"/>
    </xf>
    <xf numFmtId="169" fontId="3" fillId="7" borderId="22" xfId="22" applyNumberFormat="1" applyFont="1" applyFill="1" applyBorder="1" applyAlignment="1">
      <alignment horizontal="right" vertical="center"/>
    </xf>
    <xf numFmtId="169" fontId="0" fillId="0" borderId="29" xfId="0" applyNumberFormat="1" applyBorder="1" applyAlignment="1">
      <alignment horizontal="right"/>
    </xf>
    <xf numFmtId="169" fontId="4" fillId="0" borderId="27" xfId="21" applyNumberFormat="1" applyFont="1" applyBorder="1" applyAlignment="1">
      <alignment horizontal="right"/>
    </xf>
    <xf numFmtId="169" fontId="4" fillId="0" borderId="27" xfId="21" applyNumberFormat="1" applyFont="1" applyBorder="1" applyAlignment="1">
      <alignment horizontal="right" vertical="center"/>
    </xf>
    <xf numFmtId="169" fontId="3" fillId="4" borderId="22" xfId="21" applyNumberFormat="1" applyFont="1" applyFill="1" applyBorder="1" applyAlignment="1">
      <alignment horizontal="right" vertical="center"/>
    </xf>
    <xf numFmtId="169" fontId="4" fillId="5" borderId="44" xfId="21" applyNumberFormat="1" applyFont="1" applyFill="1" applyBorder="1" applyAlignment="1">
      <alignment vertical="center"/>
    </xf>
    <xf numFmtId="169" fontId="4" fillId="0" borderId="29" xfId="21" applyNumberFormat="1" applyFont="1" applyBorder="1" applyAlignment="1">
      <alignment vertical="center"/>
    </xf>
    <xf numFmtId="169" fontId="3" fillId="4" borderId="40" xfId="21" applyNumberFormat="1" applyFont="1" applyFill="1" applyBorder="1" applyAlignment="1">
      <alignment horizontal="right" vertical="center"/>
    </xf>
    <xf numFmtId="169" fontId="4" fillId="0" borderId="45" xfId="21" applyNumberFormat="1" applyFont="1" applyBorder="1" applyAlignment="1">
      <alignment horizontal="right" vertical="center"/>
    </xf>
    <xf numFmtId="169" fontId="3" fillId="7" borderId="36" xfId="21" applyNumberFormat="1" applyFont="1" applyFill="1" applyBorder="1" applyAlignment="1">
      <alignment horizontal="right" vertical="center"/>
    </xf>
    <xf numFmtId="167" fontId="4" fillId="0" borderId="13" xfId="20" applyNumberFormat="1" applyFont="1" applyBorder="1" applyAlignment="1">
      <alignment horizontal="center" vertical="center"/>
    </xf>
    <xf numFmtId="167" fontId="4" fillId="0" borderId="15" xfId="20" applyNumberFormat="1" applyFont="1" applyBorder="1" applyAlignment="1">
      <alignment horizontal="center" vertical="center"/>
    </xf>
    <xf numFmtId="167" fontId="4" fillId="0" borderId="17" xfId="20" applyNumberFormat="1" applyFont="1" applyBorder="1" applyAlignment="1">
      <alignment horizontal="center" vertical="center"/>
    </xf>
    <xf numFmtId="167" fontId="3" fillId="7" borderId="22" xfId="20" applyNumberFormat="1" applyFont="1" applyFill="1" applyBorder="1" applyAlignment="1">
      <alignment horizontal="center" vertical="center"/>
    </xf>
    <xf numFmtId="0" fontId="0" fillId="5" borderId="38" xfId="0" applyFill="1" applyBorder="1" applyAlignment="1">
      <alignment vertical="center" wrapText="1"/>
    </xf>
    <xf numFmtId="0" fontId="0" fillId="5" borderId="26" xfId="0" applyFill="1" applyBorder="1" applyAlignment="1">
      <alignment vertical="center" wrapText="1"/>
    </xf>
    <xf numFmtId="0" fontId="0" fillId="5" borderId="38" xfId="0" applyFill="1" applyBorder="1" applyAlignment="1">
      <alignment vertical="top" wrapText="1"/>
    </xf>
    <xf numFmtId="0" fontId="0" fillId="5" borderId="26" xfId="0" applyFill="1" applyBorder="1" applyAlignment="1">
      <alignment vertical="top" wrapText="1"/>
    </xf>
    <xf numFmtId="0" fontId="2" fillId="7" borderId="16" xfId="0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167" fontId="0" fillId="0" borderId="13" xfId="20" applyNumberFormat="1" applyFont="1" applyFill="1" applyBorder="1" applyAlignment="1">
      <alignment horizontal="center" vertical="center"/>
    </xf>
    <xf numFmtId="167" fontId="0" fillId="0" borderId="15" xfId="20" applyNumberFormat="1" applyFont="1" applyFill="1" applyBorder="1" applyAlignment="1">
      <alignment horizontal="center" vertical="center"/>
    </xf>
    <xf numFmtId="167" fontId="0" fillId="0" borderId="20" xfId="20" applyNumberFormat="1" applyFont="1" applyFill="1" applyBorder="1" applyAlignment="1">
      <alignment horizontal="center" vertical="center"/>
    </xf>
    <xf numFmtId="167" fontId="3" fillId="7" borderId="17" xfId="20" applyNumberFormat="1" applyFont="1" applyFill="1" applyBorder="1" applyAlignment="1">
      <alignment horizontal="center" vertical="center"/>
    </xf>
    <xf numFmtId="169" fontId="3" fillId="7" borderId="34" xfId="21" applyNumberFormat="1" applyFont="1" applyFill="1" applyBorder="1" applyAlignment="1">
      <alignment horizontal="right" vertical="center"/>
    </xf>
    <xf numFmtId="169" fontId="4" fillId="0" borderId="31" xfId="21" applyNumberFormat="1" applyFont="1" applyBorder="1" applyAlignment="1">
      <alignment horizontal="right" vertical="center"/>
    </xf>
    <xf numFmtId="169" fontId="4" fillId="0" borderId="32" xfId="21" applyNumberFormat="1" applyFont="1" applyBorder="1" applyAlignment="1">
      <alignment horizontal="right" vertical="center"/>
    </xf>
    <xf numFmtId="167" fontId="3" fillId="7" borderId="17" xfId="2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169" fontId="4" fillId="0" borderId="13" xfId="0" applyNumberFormat="1" applyFont="1" applyBorder="1" applyAlignment="1">
      <alignment horizontal="right"/>
    </xf>
    <xf numFmtId="169" fontId="4" fillId="0" borderId="17" xfId="0" applyNumberFormat="1" applyFont="1" applyBorder="1" applyAlignment="1">
      <alignment horizontal="right"/>
    </xf>
    <xf numFmtId="169" fontId="4" fillId="0" borderId="20" xfId="0" applyNumberFormat="1" applyFont="1" applyBorder="1" applyAlignment="1">
      <alignment horizontal="right"/>
    </xf>
    <xf numFmtId="167" fontId="4" fillId="0" borderId="13" xfId="20" applyNumberFormat="1" applyFont="1" applyBorder="1" applyAlignment="1">
      <alignment horizontal="center"/>
    </xf>
    <xf numFmtId="167" fontId="4" fillId="0" borderId="29" xfId="20" applyNumberFormat="1" applyFont="1" applyBorder="1" applyAlignment="1">
      <alignment horizontal="center"/>
    </xf>
    <xf numFmtId="167" fontId="4" fillId="0" borderId="17" xfId="20" applyNumberFormat="1" applyFont="1" applyBorder="1" applyAlignment="1">
      <alignment horizontal="center"/>
    </xf>
    <xf numFmtId="169" fontId="4" fillId="0" borderId="31" xfId="21" applyNumberFormat="1" applyFont="1" applyBorder="1"/>
    <xf numFmtId="169" fontId="4" fillId="0" borderId="45" xfId="21" applyNumberFormat="1" applyFont="1" applyBorder="1"/>
    <xf numFmtId="169" fontId="4" fillId="0" borderId="34" xfId="21" applyNumberFormat="1" applyFont="1" applyBorder="1"/>
    <xf numFmtId="169" fontId="0" fillId="0" borderId="45" xfId="21" applyNumberFormat="1" applyFont="1" applyBorder="1" applyAlignment="1">
      <alignment horizontal="right"/>
    </xf>
    <xf numFmtId="169" fontId="0" fillId="0" borderId="35" xfId="21" applyNumberFormat="1" applyFont="1" applyBorder="1" applyAlignment="1">
      <alignment horizontal="right"/>
    </xf>
    <xf numFmtId="167" fontId="0" fillId="0" borderId="27" xfId="20" applyNumberFormat="1" applyFont="1" applyBorder="1" applyAlignment="1">
      <alignment horizontal="center"/>
    </xf>
    <xf numFmtId="167" fontId="3" fillId="4" borderId="22" xfId="20" applyNumberFormat="1" applyFont="1" applyFill="1" applyBorder="1" applyAlignment="1">
      <alignment horizontal="center" vertical="center"/>
    </xf>
    <xf numFmtId="169" fontId="4" fillId="0" borderId="35" xfId="21" applyNumberFormat="1" applyFont="1" applyBorder="1" applyAlignment="1">
      <alignment horizontal="right" vertical="center"/>
    </xf>
    <xf numFmtId="167" fontId="4" fillId="0" borderId="29" xfId="20" applyNumberFormat="1" applyFont="1" applyBorder="1" applyAlignment="1">
      <alignment horizontal="center" vertical="center"/>
    </xf>
    <xf numFmtId="169" fontId="0" fillId="0" borderId="13" xfId="21" applyNumberFormat="1" applyFont="1" applyFill="1" applyBorder="1" applyAlignment="1">
      <alignment vertical="center"/>
    </xf>
    <xf numFmtId="169" fontId="0" fillId="0" borderId="15" xfId="21" applyNumberFormat="1" applyFont="1" applyFill="1" applyBorder="1" applyAlignment="1">
      <alignment vertical="center"/>
    </xf>
    <xf numFmtId="169" fontId="0" fillId="0" borderId="20" xfId="21" applyNumberFormat="1" applyFont="1" applyFill="1" applyBorder="1" applyAlignment="1">
      <alignment vertical="center"/>
    </xf>
    <xf numFmtId="169" fontId="2" fillId="4" borderId="17" xfId="21" applyNumberFormat="1" applyFont="1" applyFill="1" applyBorder="1" applyAlignment="1">
      <alignment vertical="center"/>
    </xf>
    <xf numFmtId="0" fontId="0" fillId="0" borderId="13" xfId="20" applyNumberFormat="1" applyFont="1" applyFill="1" applyBorder="1" applyAlignment="1">
      <alignment horizontal="right" vertical="center"/>
    </xf>
    <xf numFmtId="169" fontId="0" fillId="0" borderId="31" xfId="20" applyNumberFormat="1" applyFont="1" applyFill="1" applyBorder="1" applyAlignment="1">
      <alignment horizontal="right" vertical="center"/>
    </xf>
    <xf numFmtId="0" fontId="0" fillId="0" borderId="15" xfId="20" applyNumberFormat="1" applyFont="1" applyFill="1" applyBorder="1" applyAlignment="1">
      <alignment horizontal="right" vertical="center"/>
    </xf>
    <xf numFmtId="169" fontId="0" fillId="0" borderId="32" xfId="20" applyNumberFormat="1" applyFont="1" applyFill="1" applyBorder="1" applyAlignment="1">
      <alignment horizontal="right" vertical="center"/>
    </xf>
    <xf numFmtId="0" fontId="0" fillId="0" borderId="20" xfId="20" applyNumberFormat="1" applyFont="1" applyFill="1" applyBorder="1" applyAlignment="1">
      <alignment horizontal="right" vertical="center"/>
    </xf>
    <xf numFmtId="169" fontId="0" fillId="0" borderId="33" xfId="20" applyNumberFormat="1" applyFont="1" applyFill="1" applyBorder="1" applyAlignment="1">
      <alignment horizontal="right" vertical="center"/>
    </xf>
    <xf numFmtId="0" fontId="2" fillId="4" borderId="17" xfId="0" applyNumberFormat="1" applyFont="1" applyFill="1" applyBorder="1" applyAlignment="1">
      <alignment horizontal="right" vertical="center"/>
    </xf>
    <xf numFmtId="169" fontId="2" fillId="4" borderId="46" xfId="20" applyNumberFormat="1" applyFont="1" applyFill="1" applyBorder="1" applyAlignment="1">
      <alignment horizontal="right" vertical="center"/>
    </xf>
    <xf numFmtId="169" fontId="0" fillId="0" borderId="13" xfId="21" applyNumberFormat="1" applyFont="1" applyBorder="1" applyAlignment="1">
      <alignment horizontal="right" vertical="center"/>
    </xf>
    <xf numFmtId="169" fontId="0" fillId="5" borderId="25" xfId="0" applyNumberFormat="1" applyFont="1" applyFill="1" applyBorder="1" applyAlignment="1">
      <alignment horizontal="right" vertical="center"/>
    </xf>
    <xf numFmtId="169" fontId="2" fillId="7" borderId="22" xfId="22" applyNumberFormat="1" applyFont="1" applyFill="1" applyBorder="1" applyAlignment="1">
      <alignment horizontal="right" vertical="center"/>
    </xf>
    <xf numFmtId="167" fontId="0" fillId="0" borderId="25" xfId="20" applyNumberFormat="1" applyFont="1" applyFill="1" applyBorder="1" applyAlignment="1">
      <alignment horizontal="center" vertical="center"/>
    </xf>
    <xf numFmtId="169" fontId="0" fillId="0" borderId="47" xfId="20" applyNumberFormat="1" applyFont="1" applyFill="1" applyBorder="1" applyAlignment="1">
      <alignment horizontal="right" vertical="center"/>
    </xf>
    <xf numFmtId="169" fontId="0" fillId="0" borderId="48" xfId="20" applyNumberFormat="1" applyFont="1" applyFill="1" applyBorder="1" applyAlignment="1">
      <alignment horizontal="right" vertical="center"/>
    </xf>
    <xf numFmtId="169" fontId="2" fillId="4" borderId="42" xfId="0" applyNumberFormat="1" applyFont="1" applyFill="1" applyBorder="1" applyAlignment="1">
      <alignment horizontal="right" vertical="center"/>
    </xf>
    <xf numFmtId="169" fontId="0" fillId="0" borderId="27" xfId="21" applyNumberFormat="1" applyFont="1" applyBorder="1" applyAlignment="1">
      <alignment horizontal="right" vertical="center"/>
    </xf>
    <xf numFmtId="167" fontId="0" fillId="0" borderId="13" xfId="20" applyNumberFormat="1" applyFont="1" applyBorder="1" applyAlignment="1">
      <alignment horizontal="center" vertical="center"/>
    </xf>
    <xf numFmtId="167" fontId="0" fillId="0" borderId="15" xfId="20" applyNumberFormat="1" applyFont="1" applyBorder="1" applyAlignment="1">
      <alignment horizontal="center" vertical="center"/>
    </xf>
    <xf numFmtId="167" fontId="0" fillId="0" borderId="27" xfId="20" applyNumberFormat="1" applyFont="1" applyBorder="1" applyAlignment="1">
      <alignment horizontal="center" vertical="center"/>
    </xf>
    <xf numFmtId="169" fontId="0" fillId="0" borderId="31" xfId="21" applyNumberFormat="1" applyFont="1" applyBorder="1" applyAlignment="1">
      <alignment horizontal="right" vertical="center"/>
    </xf>
    <xf numFmtId="169" fontId="0" fillId="0" borderId="32" xfId="21" applyNumberFormat="1" applyFont="1" applyBorder="1" applyAlignment="1">
      <alignment horizontal="right" vertical="center"/>
    </xf>
    <xf numFmtId="169" fontId="2" fillId="4" borderId="34" xfId="0" applyNumberFormat="1" applyFont="1" applyFill="1" applyBorder="1" applyAlignment="1">
      <alignment horizontal="right" vertical="center"/>
    </xf>
    <xf numFmtId="0" fontId="0" fillId="5" borderId="19" xfId="0" applyFont="1" applyFill="1" applyBorder="1" applyAlignment="1">
      <alignment horizontal="left" vertical="center"/>
    </xf>
    <xf numFmtId="167" fontId="0" fillId="0" borderId="20" xfId="20" applyNumberFormat="1" applyFont="1" applyBorder="1" applyAlignment="1">
      <alignment horizontal="center" vertical="center"/>
    </xf>
    <xf numFmtId="169" fontId="0" fillId="0" borderId="33" xfId="21" applyNumberFormat="1" applyFont="1" applyBorder="1" applyAlignment="1">
      <alignment horizontal="right" vertical="center"/>
    </xf>
    <xf numFmtId="169" fontId="0" fillId="0" borderId="29" xfId="21" applyNumberFormat="1" applyFont="1" applyBorder="1" applyAlignment="1">
      <alignment horizontal="right" vertical="center"/>
    </xf>
    <xf numFmtId="169" fontId="2" fillId="7" borderId="17" xfId="22" applyNumberFormat="1" applyFont="1" applyFill="1" applyBorder="1" applyAlignment="1">
      <alignment horizontal="right" vertical="center"/>
    </xf>
    <xf numFmtId="169" fontId="0" fillId="0" borderId="45" xfId="21" applyNumberFormat="1" applyFont="1" applyBorder="1" applyAlignment="1">
      <alignment horizontal="right" vertical="center"/>
    </xf>
    <xf numFmtId="169" fontId="2" fillId="7" borderId="34" xfId="22" applyNumberFormat="1" applyFont="1" applyFill="1" applyBorder="1" applyAlignment="1">
      <alignment horizontal="right" vertical="center"/>
    </xf>
    <xf numFmtId="1" fontId="0" fillId="0" borderId="13" xfId="21" applyNumberFormat="1" applyFont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1" fontId="0" fillId="0" borderId="20" xfId="21" applyNumberFormat="1" applyFont="1" applyBorder="1" applyAlignment="1">
      <alignment horizontal="center" vertical="center"/>
    </xf>
    <xf numFmtId="169" fontId="0" fillId="5" borderId="27" xfId="0" applyNumberFormat="1" applyFont="1" applyFill="1" applyBorder="1" applyAlignment="1">
      <alignment horizontal="right" vertical="center"/>
    </xf>
    <xf numFmtId="169" fontId="0" fillId="5" borderId="20" xfId="0" applyNumberFormat="1" applyFont="1" applyFill="1" applyBorder="1" applyAlignment="1">
      <alignment horizontal="right" vertical="center"/>
    </xf>
    <xf numFmtId="0" fontId="0" fillId="0" borderId="29" xfId="20" applyNumberFormat="1" applyFont="1" applyFill="1" applyBorder="1" applyAlignment="1">
      <alignment horizontal="right" vertical="center"/>
    </xf>
    <xf numFmtId="0" fontId="0" fillId="0" borderId="27" xfId="20" applyNumberFormat="1" applyFont="1" applyFill="1" applyBorder="1" applyAlignment="1">
      <alignment horizontal="right" vertical="center"/>
    </xf>
    <xf numFmtId="167" fontId="0" fillId="5" borderId="27" xfId="20" applyNumberFormat="1" applyFont="1" applyFill="1" applyBorder="1"/>
    <xf numFmtId="0" fontId="0" fillId="0" borderId="24" xfId="0" applyBorder="1" applyAlignment="1">
      <alignment horizontal="center"/>
    </xf>
    <xf numFmtId="10" fontId="0" fillId="0" borderId="27" xfId="22" applyNumberFormat="1" applyFont="1" applyBorder="1" applyAlignment="1">
      <alignment horizontal="right"/>
    </xf>
    <xf numFmtId="0" fontId="5" fillId="4" borderId="4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left" vertical="center"/>
    </xf>
    <xf numFmtId="0" fontId="2" fillId="6" borderId="20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6" borderId="49" xfId="0" applyFont="1" applyFill="1" applyBorder="1" applyAlignment="1">
      <alignment horizontal="left" vertical="center"/>
    </xf>
    <xf numFmtId="0" fontId="2" fillId="6" borderId="40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 wrapText="1"/>
    </xf>
    <xf numFmtId="0" fontId="11" fillId="4" borderId="22" xfId="0" applyFont="1" applyFill="1" applyBorder="1" applyAlignment="1">
      <alignment horizontal="left" vertical="center" wrapText="1"/>
    </xf>
    <xf numFmtId="0" fontId="7" fillId="2" borderId="53" xfId="0" applyFont="1" applyFill="1" applyBorder="1" applyAlignment="1">
      <alignment horizontal="left" vertical="top" wrapText="1"/>
    </xf>
    <xf numFmtId="0" fontId="12" fillId="4" borderId="49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44" fontId="7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5" fillId="8" borderId="49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/>
    </xf>
    <xf numFmtId="0" fontId="0" fillId="2" borderId="2" xfId="0" applyFill="1" applyBorder="1" applyAlignment="1">
      <alignment horizontal="left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16" fillId="4" borderId="54" xfId="0" applyFont="1" applyFill="1" applyBorder="1" applyAlignment="1">
      <alignment horizontal="center" vertical="center" wrapText="1"/>
    </xf>
    <xf numFmtId="0" fontId="16" fillId="4" borderId="53" xfId="0" applyFont="1" applyFill="1" applyBorder="1" applyAlignment="1">
      <alignment horizontal="center" vertical="center" wrapText="1"/>
    </xf>
    <xf numFmtId="0" fontId="16" fillId="4" borderId="55" xfId="0" applyFont="1" applyFill="1" applyBorder="1" applyAlignment="1">
      <alignment horizontal="center" vertical="center" wrapText="1"/>
    </xf>
    <xf numFmtId="0" fontId="16" fillId="4" borderId="56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left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9" fillId="4" borderId="54" xfId="0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46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Beneficiarios de primer piso
2008 - 2018</a:t>
            </a:r>
          </a:p>
        </c:rich>
      </c:tx>
      <c:layout>
        <c:manualLayout>
          <c:xMode val="edge"/>
          <c:yMode val="edge"/>
          <c:x val="0.32975"/>
          <c:y val="0.0185"/>
        </c:manualLayout>
      </c:layout>
      <c:overlay val="0"/>
      <c:spPr>
        <a:noFill/>
        <a:ln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CRÉDITO_2018!$F$23</c:f>
              <c:strCache>
                <c:ptCount val="1"/>
                <c:pt idx="0">
                  <c:v>TOTAL BENEFICIARIOS DE PRIMER PISO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  <a:sp3d/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  <a:sp3d/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  <a:sp3d/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  <a:sp3d/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  <a:sp3d/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  <a:sp3d/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</a:ln>
              <a:sp3d/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</a:ln>
              <a:sp3d/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</a:ln>
              <a:sp3d/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CRÉDITO_2018!$C$24:$C$34</c:f>
              <c:numCache/>
            </c:numRef>
          </c:cat>
          <c:val>
            <c:numRef>
              <c:f>CRÉDITO_2018!$F$24:$F$34</c:f>
              <c:numCache/>
            </c:numRef>
          </c:val>
          <c:shape val="box"/>
        </c:ser>
        <c:gapWidth val="100"/>
        <c:shape val="box"/>
        <c:axId val="24836122"/>
        <c:axId val="22198507"/>
      </c:bar3DChart>
      <c:catAx>
        <c:axId val="248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198507"/>
        <c:crosses val="autoZero"/>
        <c:auto val="1"/>
        <c:lblOffset val="100"/>
        <c:noMultiLvlLbl val="0"/>
      </c:catAx>
      <c:valAx>
        <c:axId val="2219850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836122"/>
        <c:crosses val="autoZero"/>
        <c:crossBetween val="between"/>
        <c:dispUnits/>
      </c:valAx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25400" cap="flat" cmpd="sng">
      <a:solidFill>
        <a:schemeClr val="tx1"/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Cartera y Beneficiarios de primer piso Desembolsados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CRÉDITO_2018!$D$68</c:f>
              <c:strCache>
                <c:ptCount val="1"/>
                <c:pt idx="0">
                  <c:v>CARTERA DESEMBOLSADA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CRÉDITO_2018!$C$69:$C$80</c:f>
              <c:strCache/>
            </c:strRef>
          </c:cat>
          <c:val>
            <c:numRef>
              <c:f>CRÉDITO_2018!$D$69:$D$80</c:f>
              <c:numCache/>
            </c:numRef>
          </c:val>
        </c:ser>
        <c:overlap val="-25"/>
        <c:gapWidth val="75"/>
        <c:axId val="65568836"/>
        <c:axId val="53248613"/>
      </c:barChart>
      <c:lineChart>
        <c:grouping val="standard"/>
        <c:varyColors val="0"/>
        <c:ser>
          <c:idx val="2"/>
          <c:order val="1"/>
          <c:tx>
            <c:strRef>
              <c:f>CRÉDITO_2018!$F$68</c:f>
              <c:strCache>
                <c:ptCount val="1"/>
                <c:pt idx="0">
                  <c:v>TOTAL BENEFICIARIOS DE PRIMER PISO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CRÉDITO_2018!$C$69:$C$80</c:f>
              <c:strCache/>
            </c:strRef>
          </c:cat>
          <c:val>
            <c:numRef>
              <c:f>CRÉDITO_2018!$F$69:$F$80</c:f>
              <c:numCache/>
            </c:numRef>
          </c:val>
          <c:smooth val="0"/>
        </c:ser>
        <c:axId val="9475470"/>
        <c:axId val="18170367"/>
      </c:lineChart>
      <c:catAx>
        <c:axId val="65568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248613"/>
        <c:crosses val="autoZero"/>
        <c:auto val="1"/>
        <c:lblOffset val="100"/>
        <c:noMultiLvlLbl val="0"/>
      </c:catAx>
      <c:valAx>
        <c:axId val="5324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Monto Colocado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568836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catAx>
        <c:axId val="9475470"/>
        <c:scaling>
          <c:orientation val="minMax"/>
        </c:scaling>
        <c:axPos val="b"/>
        <c:delete val="1"/>
        <c:majorTickMark val="out"/>
        <c:minorTickMark val="none"/>
        <c:tickLblPos val="nextTo"/>
        <c:crossAx val="18170367"/>
        <c:crosses val="autoZero"/>
        <c:auto val="1"/>
        <c:lblOffset val="100"/>
        <c:noMultiLvlLbl val="0"/>
      </c:catAx>
      <c:valAx>
        <c:axId val="18170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Operaciones Colocadas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4754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25400" cap="flat" cmpd="sng">
      <a:solidFill>
        <a:schemeClr val="tx1"/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Cartera Desembolsada
2008 - 2018</a:t>
            </a:r>
          </a:p>
        </c:rich>
      </c:tx>
      <c:layout>
        <c:manualLayout>
          <c:xMode val="edge"/>
          <c:yMode val="edge"/>
          <c:x val="0.32975"/>
          <c:y val="0.0185"/>
        </c:manualLayout>
      </c:layout>
      <c:overlay val="0"/>
      <c:spPr>
        <a:noFill/>
        <a:ln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CRÉDITO_2018!$D$23</c:f>
              <c:strCache>
                <c:ptCount val="1"/>
                <c:pt idx="0">
                  <c:v>CARTERA DESEMBOLSADA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CRÉDITO_2018!$C$24:$C$34</c:f>
              <c:numCache/>
            </c:numRef>
          </c:cat>
          <c:val>
            <c:numRef>
              <c:f>CRÉDITO_2018!$D$24:$D$34</c:f>
              <c:numCache/>
            </c:numRef>
          </c:val>
          <c:shape val="box"/>
        </c:ser>
        <c:gapWidth val="100"/>
        <c:shape val="box"/>
        <c:axId val="29315576"/>
        <c:axId val="62513593"/>
      </c:bar3DChart>
      <c:catAx>
        <c:axId val="29315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513593"/>
        <c:crosses val="autoZero"/>
        <c:auto val="1"/>
        <c:lblOffset val="100"/>
        <c:noMultiLvlLbl val="0"/>
      </c:catAx>
      <c:valAx>
        <c:axId val="6251359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\ 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315576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25400" cap="flat" cmpd="sng">
      <a:solidFill>
        <a:schemeClr val="tx1"/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1143000</xdr:colOff>
      <xdr:row>1</xdr:row>
      <xdr:rowOff>47625</xdr:rowOff>
    </xdr:from>
    <xdr:ext cx="9829800" cy="847725"/>
    <xdr:sp macro="" textlink="">
      <xdr:nvSpPr>
        <xdr:cNvPr id="2" name="3 Rectángulo"/>
        <xdr:cNvSpPr/>
      </xdr:nvSpPr>
      <xdr:spPr>
        <a:xfrm>
          <a:off x="1352550" y="238125"/>
          <a:ext cx="9829800" cy="847725"/>
        </a:xfrm>
        <a:prstGeom prst="rect">
          <a:avLst/>
        </a:prstGeom>
        <a:solidFill>
          <a:srgbClr val="D9D9D9"/>
        </a:solidFill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8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RESUMEN ESTADÍSTICAS DE CRÉDITO </a:t>
          </a:r>
        </a:p>
      </xdr:txBody>
    </xdr:sp>
    <xdr:clientData/>
  </xdr:oneCellAnchor>
  <xdr:twoCellAnchor>
    <xdr:from>
      <xdr:col>4</xdr:col>
      <xdr:colOff>1352550</xdr:colOff>
      <xdr:row>36</xdr:row>
      <xdr:rowOff>123825</xdr:rowOff>
    </xdr:from>
    <xdr:to>
      <xdr:col>7</xdr:col>
      <xdr:colOff>1447800</xdr:colOff>
      <xdr:row>51</xdr:row>
      <xdr:rowOff>142875</xdr:rowOff>
    </xdr:to>
    <xdr:graphicFrame macro="">
      <xdr:nvGraphicFramePr>
        <xdr:cNvPr id="3" name="Gráfico 2"/>
        <xdr:cNvGraphicFramePr/>
      </xdr:nvGraphicFramePr>
      <xdr:xfrm>
        <a:off x="6715125" y="7772400"/>
        <a:ext cx="61245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82</xdr:row>
      <xdr:rowOff>19050</xdr:rowOff>
    </xdr:from>
    <xdr:to>
      <xdr:col>6</xdr:col>
      <xdr:colOff>133350</xdr:colOff>
      <xdr:row>99</xdr:row>
      <xdr:rowOff>180975</xdr:rowOff>
    </xdr:to>
    <xdr:graphicFrame macro="">
      <xdr:nvGraphicFramePr>
        <xdr:cNvPr id="4" name="Gráfico 3"/>
        <xdr:cNvGraphicFramePr/>
      </xdr:nvGraphicFramePr>
      <xdr:xfrm>
        <a:off x="3333750" y="17449800"/>
        <a:ext cx="61150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36</xdr:row>
      <xdr:rowOff>114300</xdr:rowOff>
    </xdr:from>
    <xdr:to>
      <xdr:col>4</xdr:col>
      <xdr:colOff>1009650</xdr:colOff>
      <xdr:row>51</xdr:row>
      <xdr:rowOff>133350</xdr:rowOff>
    </xdr:to>
    <xdr:graphicFrame macro="">
      <xdr:nvGraphicFramePr>
        <xdr:cNvPr id="5" name="Gráfico 4"/>
        <xdr:cNvGraphicFramePr/>
      </xdr:nvGraphicFramePr>
      <xdr:xfrm>
        <a:off x="257175" y="7762875"/>
        <a:ext cx="61150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466725</xdr:colOff>
      <xdr:row>1</xdr:row>
      <xdr:rowOff>76200</xdr:rowOff>
    </xdr:from>
    <xdr:ext cx="11201400" cy="847725"/>
    <xdr:sp macro="" textlink="">
      <xdr:nvSpPr>
        <xdr:cNvPr id="2" name="1 Rectángulo"/>
        <xdr:cNvSpPr/>
      </xdr:nvSpPr>
      <xdr:spPr>
        <a:xfrm>
          <a:off x="466725" y="276225"/>
          <a:ext cx="11201400" cy="8477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</a:bodyPr>
        <a:lstStyle/>
        <a:p>
          <a:pPr marL="0" indent="0" algn="ctr"/>
          <a:r>
            <a:rPr lang="es-ES" sz="48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ESTADÍSTICAS DE FONDO DE GARANTÍA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8639175" cy="1695450"/>
    <xdr:sp macro="" textlink="">
      <xdr:nvSpPr>
        <xdr:cNvPr id="2" name="1 Rectángulo"/>
        <xdr:cNvSpPr/>
      </xdr:nvSpPr>
      <xdr:spPr>
        <a:xfrm>
          <a:off x="762000" y="200025"/>
          <a:ext cx="8639175" cy="1695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</a:bodyPr>
        <a:lstStyle/>
        <a:p>
          <a:pPr marL="0" indent="0" algn="ctr"/>
          <a:r>
            <a:rPr lang="es-ES" sz="36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MOVILIZACIÓN</a:t>
          </a:r>
          <a:r>
            <a:rPr lang="es-ES" sz="3600" b="1" cap="none" spc="0" baseline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DE RECURSOS </a:t>
          </a:r>
          <a:endParaRPr lang="es-ES" sz="3600" b="1" cap="none" spc="0">
            <a:ln/>
            <a:pattFill prst="dkUpDiag">
              <a:fgClr>
                <a:schemeClr val="bg1">
                  <a:lumMod val="50000"/>
                </a:schemeClr>
              </a:fgClr>
              <a:bgClr>
                <a:schemeClr val="tx1">
                  <a:lumMod val="75000"/>
                  <a:lumOff val="25000"/>
                </a:schemeClr>
              </a:bgClr>
            </a:patt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marL="0" indent="0" algn="ctr"/>
          <a:r>
            <a:rPr lang="es-ES" sz="36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ENTRE OSFPS CON GARANTIA</a:t>
          </a:r>
          <a:r>
            <a:rPr lang="es-ES" sz="3600" b="1" cap="none" spc="0" baseline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DE CONAFIPS</a:t>
          </a:r>
          <a:r>
            <a:rPr lang="es-ES" sz="36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</a:t>
          </a:r>
        </a:p>
        <a:p>
          <a:pPr marL="0" indent="0" algn="ctr"/>
          <a:r>
            <a:rPr lang="es-ES" sz="3600" b="1" cap="none" spc="0" baseline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DICIEMBRE 2018</a:t>
          </a:r>
          <a:r>
            <a:rPr lang="es-ES" sz="36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00102615356"/>
    <pageSetUpPr fitToPage="1"/>
  </sheetPr>
  <dimension ref="A4:AA325"/>
  <sheetViews>
    <sheetView showGridLines="0" tabSelected="1" zoomScale="80" zoomScaleNormal="80" workbookViewId="0" topLeftCell="B1">
      <selection activeCell="I7" sqref="I7"/>
    </sheetView>
  </sheetViews>
  <sheetFormatPr defaultColWidth="14.28125" defaultRowHeight="15"/>
  <cols>
    <col min="1" max="1" width="1.28515625" style="2" customWidth="1"/>
    <col min="2" max="2" width="1.8515625" style="2" customWidth="1"/>
    <col min="3" max="3" width="45.8515625" style="1" customWidth="1"/>
    <col min="4" max="4" width="31.421875" style="2" customWidth="1"/>
    <col min="5" max="5" width="26.8515625" style="2" bestFit="1" customWidth="1"/>
    <col min="6" max="6" width="32.421875" style="2" customWidth="1"/>
    <col min="7" max="7" width="31.140625" style="2" customWidth="1"/>
    <col min="8" max="8" width="23.00390625" style="2" customWidth="1"/>
    <col min="9" max="9" width="26.7109375" style="2" customWidth="1"/>
    <col min="10" max="10" width="16.7109375" style="2" bestFit="1" customWidth="1"/>
    <col min="11" max="11" width="15.421875" style="2" bestFit="1" customWidth="1"/>
    <col min="12" max="16384" width="14.28125" style="2" customWidth="1"/>
  </cols>
  <sheetData>
    <row r="2" ht="15"/>
    <row r="3" ht="15"/>
    <row r="4" ht="15">
      <c r="I4" s="74"/>
    </row>
    <row r="5" ht="15"/>
    <row r="6" ht="15"/>
    <row r="7" ht="15.75" thickBot="1"/>
    <row r="8" spans="3:8" ht="16.5" thickTop="1">
      <c r="C8" s="3" t="s">
        <v>0</v>
      </c>
      <c r="D8" s="4"/>
      <c r="E8" s="4"/>
      <c r="F8" s="4"/>
      <c r="G8" s="4"/>
      <c r="H8" s="5"/>
    </row>
    <row r="9" spans="3:8" ht="15.75">
      <c r="C9" s="6"/>
      <c r="D9" s="382" t="s">
        <v>1</v>
      </c>
      <c r="E9" s="382"/>
      <c r="F9" s="382"/>
      <c r="G9" s="120">
        <v>1193675785.58</v>
      </c>
      <c r="H9" s="7"/>
    </row>
    <row r="10" spans="3:9" ht="15.75">
      <c r="C10" s="6"/>
      <c r="D10" s="382" t="s">
        <v>2</v>
      </c>
      <c r="E10" s="382"/>
      <c r="F10" s="382"/>
      <c r="G10" s="120">
        <v>55830509.34</v>
      </c>
      <c r="H10" s="7"/>
      <c r="I10" s="74"/>
    </row>
    <row r="11" spans="3:8" ht="15.75">
      <c r="C11" s="6"/>
      <c r="D11" s="382" t="s">
        <v>134</v>
      </c>
      <c r="E11" s="382"/>
      <c r="F11" s="382"/>
      <c r="G11" s="120">
        <v>3076720.91</v>
      </c>
      <c r="H11" s="7"/>
    </row>
    <row r="12" spans="3:9" ht="15.75">
      <c r="C12" s="6"/>
      <c r="D12" s="383" t="s">
        <v>3</v>
      </c>
      <c r="E12" s="383"/>
      <c r="F12" s="383"/>
      <c r="G12" s="121">
        <f>SUM(G9:G11)</f>
        <v>1252583015.83</v>
      </c>
      <c r="H12" s="8"/>
      <c r="I12" s="74"/>
    </row>
    <row r="13" spans="3:8" ht="16.5" thickBot="1">
      <c r="C13" s="9"/>
      <c r="D13" s="10"/>
      <c r="E13" s="10"/>
      <c r="F13" s="11"/>
      <c r="G13" s="10"/>
      <c r="H13" s="12"/>
    </row>
    <row r="14" spans="3:8" ht="15.75" thickTop="1">
      <c r="C14" s="374" t="s">
        <v>4</v>
      </c>
      <c r="D14" s="374"/>
      <c r="E14" s="374"/>
      <c r="F14" s="374"/>
      <c r="H14" s="13"/>
    </row>
    <row r="15" spans="3:6" ht="15">
      <c r="C15" s="381"/>
      <c r="D15" s="381"/>
      <c r="E15" s="381"/>
      <c r="F15" s="381"/>
    </row>
    <row r="16" ht="15.75" thickBot="1"/>
    <row r="17" spans="3:8" ht="49.5" customHeight="1" thickBot="1">
      <c r="C17" s="362" t="s">
        <v>197</v>
      </c>
      <c r="D17" s="363"/>
      <c r="E17" s="363"/>
      <c r="F17" s="363"/>
      <c r="G17" s="363"/>
      <c r="H17" s="364"/>
    </row>
    <row r="19" ht="15.75" thickBot="1"/>
    <row r="20" spans="3:8" ht="15" customHeight="1">
      <c r="C20" s="365" t="s">
        <v>135</v>
      </c>
      <c r="D20" s="366"/>
      <c r="E20" s="366"/>
      <c r="F20" s="366"/>
      <c r="G20" s="366"/>
      <c r="H20" s="367"/>
    </row>
    <row r="21" spans="3:9" ht="15.75" customHeight="1" thickBot="1">
      <c r="C21" s="368"/>
      <c r="D21" s="369"/>
      <c r="E21" s="369"/>
      <c r="F21" s="369"/>
      <c r="G21" s="369"/>
      <c r="H21" s="370"/>
      <c r="I21" s="14"/>
    </row>
    <row r="22" spans="3:9" ht="15.75" thickBot="1">
      <c r="C22" s="2"/>
      <c r="I22" s="14"/>
    </row>
    <row r="23" spans="3:9" ht="30.75" thickBot="1">
      <c r="C23" s="15" t="s">
        <v>5</v>
      </c>
      <c r="D23" s="16" t="s">
        <v>6</v>
      </c>
      <c r="E23" s="16" t="s">
        <v>7</v>
      </c>
      <c r="F23" s="16" t="s">
        <v>136</v>
      </c>
      <c r="G23" s="16" t="s">
        <v>137</v>
      </c>
      <c r="H23" s="17" t="s">
        <v>8</v>
      </c>
      <c r="I23" s="14"/>
    </row>
    <row r="24" spans="3:10" ht="15">
      <c r="C24" s="18">
        <v>2008</v>
      </c>
      <c r="D24" s="122">
        <v>24715036.423500985</v>
      </c>
      <c r="E24" s="19">
        <f aca="true" t="shared" si="0" ref="E24:E34">+D24/$D$35</f>
        <v>0.01973125622102152</v>
      </c>
      <c r="F24" s="71">
        <v>71861</v>
      </c>
      <c r="G24" s="19">
        <f>+F24/$F$35</f>
        <v>0.08956427449709599</v>
      </c>
      <c r="H24" s="127">
        <f>+D24/F24</f>
        <v>343.9283675916142</v>
      </c>
      <c r="I24" s="14"/>
      <c r="J24" s="14"/>
    </row>
    <row r="25" spans="3:10" ht="15">
      <c r="C25" s="20">
        <v>2009</v>
      </c>
      <c r="D25" s="123">
        <v>30854280.462900274</v>
      </c>
      <c r="E25" s="21">
        <f t="shared" si="0"/>
        <v>0.024632523411936193</v>
      </c>
      <c r="F25" s="34">
        <v>61660</v>
      </c>
      <c r="G25" s="21">
        <f aca="true" t="shared" si="1" ref="G25:G34">+F25/$F$35</f>
        <v>0.07685021312660469</v>
      </c>
      <c r="H25" s="128">
        <f aca="true" t="shared" si="2" ref="H25:H34">+D25/F25</f>
        <v>500.3937798070106</v>
      </c>
      <c r="I25" s="14"/>
      <c r="J25" s="14"/>
    </row>
    <row r="26" spans="3:10" ht="15">
      <c r="C26" s="20">
        <v>2010</v>
      </c>
      <c r="D26" s="123">
        <v>71454439.7557397</v>
      </c>
      <c r="E26" s="21">
        <f t="shared" si="0"/>
        <v>0.05704567190560225</v>
      </c>
      <c r="F26" s="34">
        <v>78844</v>
      </c>
      <c r="G26" s="21">
        <f t="shared" si="1"/>
        <v>0.09826756736545604</v>
      </c>
      <c r="H26" s="128">
        <f t="shared" si="2"/>
        <v>906.2761878613427</v>
      </c>
      <c r="I26" s="14"/>
      <c r="J26" s="14"/>
    </row>
    <row r="27" spans="3:10" ht="15">
      <c r="C27" s="20">
        <v>2011</v>
      </c>
      <c r="D27" s="123">
        <v>71463870.07879995</v>
      </c>
      <c r="E27" s="21">
        <f t="shared" si="0"/>
        <v>0.057053200606647245</v>
      </c>
      <c r="F27" s="34">
        <v>49903</v>
      </c>
      <c r="G27" s="21">
        <f t="shared" si="1"/>
        <v>0.06219682428895481</v>
      </c>
      <c r="H27" s="128">
        <f t="shared" si="2"/>
        <v>1432.0555894194727</v>
      </c>
      <c r="I27" s="14"/>
      <c r="J27" s="14"/>
    </row>
    <row r="28" spans="3:10" ht="15">
      <c r="C28" s="20">
        <v>2012</v>
      </c>
      <c r="D28" s="123">
        <v>161626183.07149643</v>
      </c>
      <c r="E28" s="21">
        <f t="shared" si="0"/>
        <v>0.12903430832806678</v>
      </c>
      <c r="F28" s="34">
        <v>149542</v>
      </c>
      <c r="G28" s="21">
        <f t="shared" si="1"/>
        <v>0.18638233167983648</v>
      </c>
      <c r="H28" s="128">
        <f t="shared" si="2"/>
        <v>1080.807954096484</v>
      </c>
      <c r="I28" s="14"/>
      <c r="J28" s="14"/>
    </row>
    <row r="29" spans="3:10" ht="15">
      <c r="C29" s="20">
        <v>2013</v>
      </c>
      <c r="D29" s="123">
        <v>194968208.4651361</v>
      </c>
      <c r="E29" s="21">
        <f t="shared" si="0"/>
        <v>0.15565292359921998</v>
      </c>
      <c r="F29" s="34">
        <v>127359</v>
      </c>
      <c r="G29" s="21">
        <f t="shared" si="1"/>
        <v>0.15873445172869358</v>
      </c>
      <c r="H29" s="128">
        <f t="shared" si="2"/>
        <v>1530.8553652677558</v>
      </c>
      <c r="I29" s="14"/>
      <c r="J29" s="14"/>
    </row>
    <row r="30" spans="3:10" ht="15">
      <c r="C30" s="20">
        <v>2014</v>
      </c>
      <c r="D30" s="123">
        <v>155648673.21900192</v>
      </c>
      <c r="E30" s="21">
        <f t="shared" si="0"/>
        <v>0.1242621616703706</v>
      </c>
      <c r="F30" s="34">
        <v>77854</v>
      </c>
      <c r="G30" s="21">
        <f t="shared" si="1"/>
        <v>0.09703367649624847</v>
      </c>
      <c r="H30" s="128">
        <f t="shared" si="2"/>
        <v>1999.2379738870438</v>
      </c>
      <c r="I30" s="14"/>
      <c r="J30" s="14"/>
    </row>
    <row r="31" spans="3:10" ht="15">
      <c r="C31" s="92">
        <v>2015</v>
      </c>
      <c r="D31" s="124">
        <v>100335069.38310514</v>
      </c>
      <c r="E31" s="87">
        <f t="shared" si="0"/>
        <v>0.08010253062259422</v>
      </c>
      <c r="F31" s="88">
        <v>51645</v>
      </c>
      <c r="G31" s="87">
        <f t="shared" si="1"/>
        <v>0.06436797367699479</v>
      </c>
      <c r="H31" s="128">
        <f t="shared" si="2"/>
        <v>1942.7838006216505</v>
      </c>
      <c r="I31" s="14"/>
      <c r="J31" s="14"/>
    </row>
    <row r="32" spans="3:10" ht="15">
      <c r="C32" s="20">
        <v>2016</v>
      </c>
      <c r="D32" s="123">
        <v>111369809.29000002</v>
      </c>
      <c r="E32" s="21">
        <f t="shared" si="0"/>
        <v>0.08891211830453832</v>
      </c>
      <c r="F32" s="34">
        <v>60256</v>
      </c>
      <c r="G32" s="21">
        <f t="shared" si="1"/>
        <v>0.07510033153027394</v>
      </c>
      <c r="H32" s="128">
        <f t="shared" si="2"/>
        <v>1848.2775041489647</v>
      </c>
      <c r="I32" s="14"/>
      <c r="J32" s="14"/>
    </row>
    <row r="33" spans="3:10" ht="15">
      <c r="C33" s="20">
        <v>2017</v>
      </c>
      <c r="D33" s="123">
        <v>135179701.75333008</v>
      </c>
      <c r="E33" s="21">
        <f t="shared" si="0"/>
        <v>0.10792075259253853</v>
      </c>
      <c r="F33" s="34">
        <v>37128</v>
      </c>
      <c r="G33" s="21">
        <f t="shared" si="1"/>
        <v>0.046274646658523814</v>
      </c>
      <c r="H33" s="128">
        <f t="shared" si="2"/>
        <v>3640.909872692579</v>
      </c>
      <c r="I33" s="14"/>
      <c r="J33" s="14"/>
    </row>
    <row r="34" spans="3:10" ht="15.75" thickBot="1">
      <c r="C34" s="93">
        <v>2018</v>
      </c>
      <c r="D34" s="125">
        <v>194967743.92999995</v>
      </c>
      <c r="E34" s="31">
        <f t="shared" si="0"/>
        <v>0.15565255273746448</v>
      </c>
      <c r="F34" s="72">
        <v>36288</v>
      </c>
      <c r="G34" s="31">
        <f t="shared" si="1"/>
        <v>0.0452277089513174</v>
      </c>
      <c r="H34" s="129">
        <f t="shared" si="2"/>
        <v>5372.788357859346</v>
      </c>
      <c r="I34" s="14"/>
      <c r="J34" s="14"/>
    </row>
    <row r="35" spans="3:9" ht="15.75" thickBot="1">
      <c r="C35" s="22" t="s">
        <v>9</v>
      </c>
      <c r="D35" s="126">
        <f>SUM(D24:D34)</f>
        <v>1252583015.8330104</v>
      </c>
      <c r="E35" s="23">
        <f>SUM(E24:E34)</f>
        <v>1</v>
      </c>
      <c r="F35" s="76">
        <f>SUM(F24:F34)</f>
        <v>802340</v>
      </c>
      <c r="G35" s="23">
        <f>SUM(G24:G34)</f>
        <v>1</v>
      </c>
      <c r="H35" s="130">
        <f>+D35/F35</f>
        <v>1561.1623698594242</v>
      </c>
      <c r="I35" s="24"/>
    </row>
    <row r="36" spans="3:5" ht="15">
      <c r="C36" s="359"/>
      <c r="D36" s="359"/>
      <c r="E36" s="77"/>
    </row>
    <row r="37" spans="3:8" ht="15">
      <c r="C37" s="227"/>
      <c r="D37" s="227"/>
      <c r="E37" s="25"/>
      <c r="H37" s="24"/>
    </row>
    <row r="38" spans="3:5" ht="15">
      <c r="C38" s="227"/>
      <c r="D38" s="227"/>
      <c r="E38" s="25"/>
    </row>
    <row r="39" spans="3:5" ht="15">
      <c r="C39" s="227"/>
      <c r="D39" s="227"/>
      <c r="E39" s="25"/>
    </row>
    <row r="40" spans="3:5" ht="15">
      <c r="C40" s="227"/>
      <c r="D40" s="227"/>
      <c r="E40" s="25"/>
    </row>
    <row r="41" spans="3:5" ht="15">
      <c r="C41" s="227"/>
      <c r="D41" s="227"/>
      <c r="E41" s="25"/>
    </row>
    <row r="42" spans="3:5" ht="15">
      <c r="C42" s="227"/>
      <c r="D42" s="227"/>
      <c r="E42" s="25"/>
    </row>
    <row r="43" spans="3:5" ht="15">
      <c r="C43" s="227"/>
      <c r="D43" s="227"/>
      <c r="E43" s="25"/>
    </row>
    <row r="44" spans="3:5" ht="15">
      <c r="C44" s="227"/>
      <c r="D44" s="227"/>
      <c r="E44" s="25"/>
    </row>
    <row r="45" spans="3:5" ht="15">
      <c r="C45" s="227"/>
      <c r="D45" s="227"/>
      <c r="E45" s="25"/>
    </row>
    <row r="46" spans="3:5" ht="15">
      <c r="C46" s="227"/>
      <c r="D46" s="227"/>
      <c r="E46" s="25"/>
    </row>
    <row r="47" spans="3:5" ht="15">
      <c r="C47" s="227"/>
      <c r="D47" s="227"/>
      <c r="E47" s="25"/>
    </row>
    <row r="48" spans="3:5" ht="15">
      <c r="C48" s="227"/>
      <c r="D48" s="227"/>
      <c r="E48" s="25"/>
    </row>
    <row r="49" spans="3:5" ht="15">
      <c r="C49" s="227"/>
      <c r="D49" s="227"/>
      <c r="E49" s="25"/>
    </row>
    <row r="50" spans="3:5" ht="15">
      <c r="C50" s="227"/>
      <c r="D50" s="227"/>
      <c r="E50" s="25"/>
    </row>
    <row r="51" spans="3:5" ht="15">
      <c r="C51" s="227"/>
      <c r="D51" s="227"/>
      <c r="E51" s="25"/>
    </row>
    <row r="52" spans="3:5" ht="15">
      <c r="C52" s="227"/>
      <c r="D52" s="227"/>
      <c r="E52" s="25"/>
    </row>
    <row r="53" spans="3:5" ht="15.75" thickBot="1">
      <c r="C53" s="227"/>
      <c r="D53" s="227"/>
      <c r="E53" s="25"/>
    </row>
    <row r="54" spans="3:8" ht="50.25" customHeight="1" thickBot="1">
      <c r="C54" s="362" t="s">
        <v>205</v>
      </c>
      <c r="D54" s="363"/>
      <c r="E54" s="363"/>
      <c r="F54" s="363"/>
      <c r="G54" s="363"/>
      <c r="H54" s="364"/>
    </row>
    <row r="55" spans="3:5" ht="15">
      <c r="C55" s="227"/>
      <c r="D55" s="227"/>
      <c r="E55" s="25"/>
    </row>
    <row r="56" spans="3:9" ht="15.75" thickBot="1">
      <c r="C56" s="227"/>
      <c r="D56" s="227"/>
      <c r="E56" s="25"/>
      <c r="I56" s="95"/>
    </row>
    <row r="57" spans="3:9" ht="16.5" thickTop="1">
      <c r="C57" s="3" t="s">
        <v>0</v>
      </c>
      <c r="D57" s="4"/>
      <c r="E57" s="4"/>
      <c r="F57" s="4"/>
      <c r="G57" s="4"/>
      <c r="H57" s="5"/>
      <c r="I57" s="95"/>
    </row>
    <row r="58" spans="3:9" ht="15.75">
      <c r="C58" s="371" t="s">
        <v>198</v>
      </c>
      <c r="D58" s="372"/>
      <c r="E58" s="372"/>
      <c r="F58" s="372"/>
      <c r="G58" s="131">
        <v>140166453.93</v>
      </c>
      <c r="H58" s="7"/>
      <c r="I58" s="96"/>
    </row>
    <row r="59" spans="3:8" ht="15.75">
      <c r="C59" s="371" t="s">
        <v>199</v>
      </c>
      <c r="D59" s="372"/>
      <c r="E59" s="372"/>
      <c r="F59" s="372"/>
      <c r="G59" s="131">
        <v>54801290</v>
      </c>
      <c r="H59" s="7"/>
    </row>
    <row r="60" spans="3:8" ht="15.75">
      <c r="C60" s="371" t="s">
        <v>200</v>
      </c>
      <c r="D60" s="372"/>
      <c r="E60" s="372"/>
      <c r="F60" s="372"/>
      <c r="G60" s="131">
        <v>0</v>
      </c>
      <c r="H60" s="7"/>
    </row>
    <row r="61" spans="3:8" ht="15.75">
      <c r="C61" s="6"/>
      <c r="D61" s="373" t="s">
        <v>3</v>
      </c>
      <c r="E61" s="373"/>
      <c r="F61" s="373"/>
      <c r="G61" s="132">
        <f>SUM(G58:G59)</f>
        <v>194967743.93</v>
      </c>
      <c r="H61" s="8"/>
    </row>
    <row r="62" spans="3:8" ht="16.5" thickBot="1">
      <c r="C62" s="9"/>
      <c r="D62" s="10"/>
      <c r="E62" s="10"/>
      <c r="F62" s="11"/>
      <c r="G62" s="10"/>
      <c r="H62" s="12"/>
    </row>
    <row r="63" spans="3:6" ht="15.75" thickTop="1">
      <c r="C63" s="374" t="s">
        <v>4</v>
      </c>
      <c r="D63" s="374"/>
      <c r="E63" s="374"/>
      <c r="F63" s="374"/>
    </row>
    <row r="64" spans="2:6" ht="15.75" thickBot="1">
      <c r="B64" s="26"/>
      <c r="C64" s="2"/>
      <c r="D64" s="26"/>
      <c r="F64" s="26"/>
    </row>
    <row r="65" spans="2:8" ht="15" customHeight="1">
      <c r="B65" s="26"/>
      <c r="C65" s="375" t="s">
        <v>135</v>
      </c>
      <c r="D65" s="376"/>
      <c r="E65" s="376"/>
      <c r="F65" s="376"/>
      <c r="G65" s="376"/>
      <c r="H65" s="377"/>
    </row>
    <row r="66" spans="2:8" ht="15.75" customHeight="1" thickBot="1">
      <c r="B66" s="26"/>
      <c r="C66" s="378"/>
      <c r="D66" s="379"/>
      <c r="E66" s="379"/>
      <c r="F66" s="379"/>
      <c r="G66" s="379"/>
      <c r="H66" s="380"/>
    </row>
    <row r="67" spans="2:6" ht="15.75" thickBot="1">
      <c r="B67" s="26"/>
      <c r="C67" s="26"/>
      <c r="D67" s="26"/>
      <c r="E67" s="26"/>
      <c r="F67" s="26"/>
    </row>
    <row r="68" spans="2:9" s="1" customFormat="1" ht="45.75" thickBot="1">
      <c r="B68" s="27"/>
      <c r="C68" s="15" t="s">
        <v>10</v>
      </c>
      <c r="D68" s="16" t="s">
        <v>6</v>
      </c>
      <c r="E68" s="16" t="s">
        <v>140</v>
      </c>
      <c r="F68" s="16" t="s">
        <v>136</v>
      </c>
      <c r="G68" s="16" t="s">
        <v>141</v>
      </c>
      <c r="H68" s="17" t="s">
        <v>8</v>
      </c>
      <c r="I68" s="2"/>
    </row>
    <row r="69" spans="2:8" ht="15">
      <c r="B69" s="26"/>
      <c r="C69" s="75" t="s">
        <v>11</v>
      </c>
      <c r="D69" s="115">
        <v>5537430</v>
      </c>
      <c r="E69" s="19">
        <f aca="true" t="shared" si="3" ref="E69:E80">+D69/$D$81</f>
        <v>0.028401775023811762</v>
      </c>
      <c r="F69" s="71">
        <v>1093</v>
      </c>
      <c r="G69" s="19">
        <f aca="true" t="shared" si="4" ref="G69:G80">+F69/$F$81</f>
        <v>0.03012014991181658</v>
      </c>
      <c r="H69" s="146">
        <f>IF(ISERROR(D69/F69),0,D69/F69)</f>
        <v>5066.267154620311</v>
      </c>
    </row>
    <row r="70" spans="2:9" ht="15">
      <c r="B70" s="26"/>
      <c r="C70" s="29" t="s">
        <v>12</v>
      </c>
      <c r="D70" s="116">
        <v>18125287.000000004</v>
      </c>
      <c r="E70" s="21">
        <f t="shared" si="3"/>
        <v>0.09296556771210113</v>
      </c>
      <c r="F70" s="34">
        <v>3086</v>
      </c>
      <c r="G70" s="21">
        <f t="shared" si="4"/>
        <v>0.08504188712522046</v>
      </c>
      <c r="H70" s="147">
        <f aca="true" t="shared" si="5" ref="H70:H80">IF(ISERROR(D70/F70),0,D70/F70)</f>
        <v>5873.3917692806235</v>
      </c>
      <c r="I70" s="97"/>
    </row>
    <row r="71" spans="2:9" ht="15">
      <c r="B71" s="26"/>
      <c r="C71" s="29" t="s">
        <v>13</v>
      </c>
      <c r="D71" s="116">
        <v>22121813.69999999</v>
      </c>
      <c r="E71" s="21">
        <f t="shared" si="3"/>
        <v>0.1134639671880415</v>
      </c>
      <c r="F71" s="34">
        <v>3818</v>
      </c>
      <c r="G71" s="21">
        <f t="shared" si="4"/>
        <v>0.10521384479717813</v>
      </c>
      <c r="H71" s="147">
        <f t="shared" si="5"/>
        <v>5794.084258774225</v>
      </c>
      <c r="I71" s="97"/>
    </row>
    <row r="72" spans="2:9" ht="15">
      <c r="B72" s="26"/>
      <c r="C72" s="29" t="s">
        <v>14</v>
      </c>
      <c r="D72" s="116">
        <v>13495691.510000002</v>
      </c>
      <c r="E72" s="21">
        <f t="shared" si="3"/>
        <v>0.0692201245086234</v>
      </c>
      <c r="F72" s="34">
        <v>3172</v>
      </c>
      <c r="G72" s="21">
        <f t="shared" si="4"/>
        <v>0.08741181657848325</v>
      </c>
      <c r="H72" s="147">
        <f t="shared" si="5"/>
        <v>4254.631623581337</v>
      </c>
      <c r="I72" s="97"/>
    </row>
    <row r="73" spans="2:9" ht="15">
      <c r="B73" s="26"/>
      <c r="C73" s="29" t="s">
        <v>15</v>
      </c>
      <c r="D73" s="116">
        <v>16847151.999999996</v>
      </c>
      <c r="E73" s="21">
        <f t="shared" si="3"/>
        <v>0.08640994484733176</v>
      </c>
      <c r="F73" s="34">
        <v>3404</v>
      </c>
      <c r="G73" s="21">
        <f t="shared" si="4"/>
        <v>0.09380511463844797</v>
      </c>
      <c r="H73" s="147">
        <f t="shared" si="5"/>
        <v>4949.222091656873</v>
      </c>
      <c r="I73" s="97"/>
    </row>
    <row r="74" spans="2:9" ht="15">
      <c r="B74" s="26"/>
      <c r="C74" s="29" t="s">
        <v>16</v>
      </c>
      <c r="D74" s="117">
        <v>19135074.490000002</v>
      </c>
      <c r="E74" s="21">
        <f t="shared" si="3"/>
        <v>0.09814482182688715</v>
      </c>
      <c r="F74" s="34">
        <v>3535</v>
      </c>
      <c r="G74" s="21">
        <f t="shared" si="4"/>
        <v>0.09741512345679013</v>
      </c>
      <c r="H74" s="147">
        <f t="shared" si="5"/>
        <v>5413.033801980198</v>
      </c>
      <c r="I74" s="97"/>
    </row>
    <row r="75" spans="2:9" ht="15">
      <c r="B75" s="26"/>
      <c r="C75" s="29" t="s">
        <v>17</v>
      </c>
      <c r="D75" s="117">
        <v>20585705.009999998</v>
      </c>
      <c r="E75" s="21">
        <f t="shared" si="3"/>
        <v>0.10558518345163273</v>
      </c>
      <c r="F75" s="34">
        <v>2706</v>
      </c>
      <c r="G75" s="21">
        <f t="shared" si="4"/>
        <v>0.07457010582010581</v>
      </c>
      <c r="H75" s="147">
        <f t="shared" si="5"/>
        <v>7607.429789356984</v>
      </c>
      <c r="I75" s="97"/>
    </row>
    <row r="76" spans="2:9" ht="15">
      <c r="B76" s="26"/>
      <c r="C76" s="29" t="s">
        <v>18</v>
      </c>
      <c r="D76" s="117">
        <v>13597721</v>
      </c>
      <c r="E76" s="21">
        <f t="shared" si="3"/>
        <v>0.06974343922696281</v>
      </c>
      <c r="F76" s="34">
        <v>2030</v>
      </c>
      <c r="G76" s="21">
        <f t="shared" si="4"/>
        <v>0.05594135802469136</v>
      </c>
      <c r="H76" s="147">
        <f t="shared" si="5"/>
        <v>6698.38472906404</v>
      </c>
      <c r="I76" s="97"/>
    </row>
    <row r="77" spans="2:9" ht="15">
      <c r="B77" s="26"/>
      <c r="C77" s="29" t="s">
        <v>19</v>
      </c>
      <c r="D77" s="117">
        <v>19515855.14</v>
      </c>
      <c r="E77" s="21">
        <f t="shared" si="3"/>
        <v>0.10009786617322124</v>
      </c>
      <c r="F77" s="34">
        <v>4674</v>
      </c>
      <c r="G77" s="21">
        <f t="shared" si="4"/>
        <v>0.12880291005291006</v>
      </c>
      <c r="H77" s="147">
        <f t="shared" si="5"/>
        <v>4175.407603765511</v>
      </c>
      <c r="I77" s="97"/>
    </row>
    <row r="78" spans="2:9" ht="15.75" customHeight="1">
      <c r="B78" s="26"/>
      <c r="C78" s="29" t="s">
        <v>20</v>
      </c>
      <c r="D78" s="117">
        <v>12300325</v>
      </c>
      <c r="E78" s="21">
        <f t="shared" si="3"/>
        <v>0.06308902566168194</v>
      </c>
      <c r="F78" s="34">
        <v>2125</v>
      </c>
      <c r="G78" s="21">
        <f t="shared" si="4"/>
        <v>0.05855930335097002</v>
      </c>
      <c r="H78" s="147">
        <f t="shared" si="5"/>
        <v>5788.388235294117</v>
      </c>
      <c r="I78" s="97"/>
    </row>
    <row r="79" spans="2:9" ht="13.5" customHeight="1">
      <c r="B79" s="26"/>
      <c r="C79" s="29" t="s">
        <v>21</v>
      </c>
      <c r="D79" s="117">
        <v>15642945</v>
      </c>
      <c r="E79" s="21">
        <f t="shared" si="3"/>
        <v>0.08023350265373307</v>
      </c>
      <c r="F79" s="34">
        <v>2733</v>
      </c>
      <c r="G79" s="21">
        <f t="shared" si="4"/>
        <v>0.07531415343915344</v>
      </c>
      <c r="H79" s="147">
        <f t="shared" si="5"/>
        <v>5723.726673984633</v>
      </c>
      <c r="I79" s="97"/>
    </row>
    <row r="80" spans="2:9" ht="14.25" customHeight="1" thickBot="1">
      <c r="B80" s="26"/>
      <c r="C80" s="30" t="s">
        <v>22</v>
      </c>
      <c r="D80" s="118">
        <v>18062744.08</v>
      </c>
      <c r="E80" s="31">
        <f t="shared" si="3"/>
        <v>0.09264478172597175</v>
      </c>
      <c r="F80" s="72">
        <v>3912</v>
      </c>
      <c r="G80" s="31">
        <f t="shared" si="4"/>
        <v>0.1078042328042328</v>
      </c>
      <c r="H80" s="148">
        <f t="shared" si="5"/>
        <v>4617.265869120654</v>
      </c>
      <c r="I80" s="97"/>
    </row>
    <row r="81" spans="2:8" ht="15.75" thickBot="1">
      <c r="B81" s="26"/>
      <c r="C81" s="22" t="s">
        <v>9</v>
      </c>
      <c r="D81" s="119">
        <f>SUM(D69:D80)</f>
        <v>194967743.92999995</v>
      </c>
      <c r="E81" s="23">
        <f>SUM(E69:E80)</f>
        <v>1.0000000000000002</v>
      </c>
      <c r="F81" s="78">
        <f>SUM(F69:F80)</f>
        <v>36288</v>
      </c>
      <c r="G81" s="23">
        <f>SUM(G69:G80)</f>
        <v>1.0000000000000002</v>
      </c>
      <c r="H81" s="226">
        <f>+D81/F81</f>
        <v>5372.788357859346</v>
      </c>
    </row>
    <row r="82" spans="2:8" ht="19.5" customHeight="1">
      <c r="B82" s="26"/>
      <c r="C82" s="359"/>
      <c r="D82" s="359"/>
      <c r="E82" s="26"/>
      <c r="F82" s="26"/>
      <c r="G82" s="26"/>
      <c r="H82" s="26"/>
    </row>
    <row r="83" spans="2:8" ht="15">
      <c r="B83" s="26"/>
      <c r="C83" s="227"/>
      <c r="D83" s="227"/>
      <c r="E83" s="26"/>
      <c r="F83" s="26"/>
      <c r="G83" s="26"/>
      <c r="H83" s="26"/>
    </row>
    <row r="84" spans="2:8" ht="15">
      <c r="B84" s="26"/>
      <c r="C84" s="32"/>
      <c r="D84" s="227"/>
      <c r="E84" s="26"/>
      <c r="F84" s="26"/>
      <c r="G84" s="26"/>
      <c r="H84" s="26"/>
    </row>
    <row r="85" spans="2:8" ht="15">
      <c r="B85" s="26"/>
      <c r="C85" s="227"/>
      <c r="D85" s="227"/>
      <c r="E85" s="26"/>
      <c r="F85" s="26"/>
      <c r="G85" s="26"/>
      <c r="H85" s="26"/>
    </row>
    <row r="86" spans="2:8" ht="15">
      <c r="B86" s="26"/>
      <c r="C86" s="227"/>
      <c r="D86" s="227"/>
      <c r="E86" s="26"/>
      <c r="F86" s="26"/>
      <c r="G86" s="26"/>
      <c r="H86" s="26"/>
    </row>
    <row r="87" spans="2:8" ht="15">
      <c r="B87" s="26"/>
      <c r="C87" s="227"/>
      <c r="D87" s="227"/>
      <c r="E87" s="26"/>
      <c r="F87" s="26"/>
      <c r="G87" s="26"/>
      <c r="H87" s="26"/>
    </row>
    <row r="88" spans="2:8" ht="15">
      <c r="B88" s="26"/>
      <c r="C88" s="227"/>
      <c r="D88" s="227"/>
      <c r="E88" s="26"/>
      <c r="F88" s="26"/>
      <c r="G88" s="26"/>
      <c r="H88" s="26"/>
    </row>
    <row r="89" spans="2:8" ht="15">
      <c r="B89" s="26"/>
      <c r="C89" s="227"/>
      <c r="D89" s="227"/>
      <c r="E89" s="26"/>
      <c r="F89" s="26"/>
      <c r="G89" s="26"/>
      <c r="H89" s="26"/>
    </row>
    <row r="90" spans="2:8" ht="15">
      <c r="B90" s="26"/>
      <c r="C90" s="227"/>
      <c r="D90" s="227"/>
      <c r="E90" s="26"/>
      <c r="F90" s="26"/>
      <c r="G90" s="26"/>
      <c r="H90" s="26"/>
    </row>
    <row r="91" spans="2:8" ht="15">
      <c r="B91" s="26"/>
      <c r="C91" s="227"/>
      <c r="D91" s="227"/>
      <c r="E91" s="26"/>
      <c r="F91" s="26"/>
      <c r="G91" s="26"/>
      <c r="H91" s="26"/>
    </row>
    <row r="92" spans="2:8" ht="15">
      <c r="B92" s="26"/>
      <c r="C92" s="227"/>
      <c r="D92" s="227"/>
      <c r="E92" s="26"/>
      <c r="F92" s="26"/>
      <c r="G92" s="26"/>
      <c r="H92" s="26"/>
    </row>
    <row r="93" spans="2:8" ht="15">
      <c r="B93" s="26"/>
      <c r="C93" s="227"/>
      <c r="D93" s="227"/>
      <c r="E93" s="26"/>
      <c r="F93" s="26"/>
      <c r="G93" s="26"/>
      <c r="H93" s="26"/>
    </row>
    <row r="94" spans="2:8" ht="15">
      <c r="B94" s="26"/>
      <c r="C94" s="227"/>
      <c r="D94" s="227"/>
      <c r="E94" s="26"/>
      <c r="F94" s="26"/>
      <c r="G94" s="26"/>
      <c r="H94" s="26"/>
    </row>
    <row r="95" spans="2:8" ht="15">
      <c r="B95" s="26"/>
      <c r="C95" s="227"/>
      <c r="D95" s="227"/>
      <c r="E95" s="26"/>
      <c r="F95" s="26"/>
      <c r="G95" s="26"/>
      <c r="H95" s="26"/>
    </row>
    <row r="96" spans="2:8" ht="15">
      <c r="B96" s="26"/>
      <c r="C96" s="227"/>
      <c r="D96" s="227"/>
      <c r="E96" s="26"/>
      <c r="F96" s="26"/>
      <c r="G96" s="26"/>
      <c r="H96" s="26"/>
    </row>
    <row r="97" spans="2:8" ht="15">
      <c r="B97" s="26"/>
      <c r="C97" s="227"/>
      <c r="D97" s="227"/>
      <c r="E97" s="26"/>
      <c r="F97" s="26"/>
      <c r="G97" s="26"/>
      <c r="H97" s="26"/>
    </row>
    <row r="98" spans="2:8" ht="15">
      <c r="B98" s="26"/>
      <c r="C98" s="227"/>
      <c r="D98" s="227"/>
      <c r="E98" s="26"/>
      <c r="F98" s="26"/>
      <c r="G98" s="26"/>
      <c r="H98" s="26"/>
    </row>
    <row r="99" spans="2:8" ht="15">
      <c r="B99" s="26"/>
      <c r="C99" s="227"/>
      <c r="D99" s="227"/>
      <c r="E99" s="26"/>
      <c r="F99" s="26"/>
      <c r="G99" s="26"/>
      <c r="H99" s="26"/>
    </row>
    <row r="100" spans="2:8" ht="15">
      <c r="B100" s="26"/>
      <c r="C100" s="227"/>
      <c r="D100" s="227"/>
      <c r="E100" s="26"/>
      <c r="F100" s="26"/>
      <c r="G100" s="26"/>
      <c r="H100" s="26"/>
    </row>
    <row r="101" spans="2:13" ht="15.75" thickBot="1">
      <c r="B101" s="26"/>
      <c r="C101" s="27"/>
      <c r="D101" s="26"/>
      <c r="E101" s="26"/>
      <c r="F101" s="26"/>
      <c r="G101" s="26"/>
      <c r="H101" s="26"/>
      <c r="I101" s="26"/>
      <c r="J101" s="33"/>
      <c r="K101" s="26"/>
      <c r="L101" s="26"/>
      <c r="M101" s="26"/>
    </row>
    <row r="102" spans="2:8" ht="27" customHeight="1" thickBot="1">
      <c r="B102" s="26"/>
      <c r="C102" s="340" t="s">
        <v>23</v>
      </c>
      <c r="D102" s="341"/>
      <c r="E102" s="341"/>
      <c r="F102" s="341"/>
      <c r="G102" s="341"/>
      <c r="H102" s="342"/>
    </row>
    <row r="103" spans="2:3" ht="15.75" thickBot="1">
      <c r="B103" s="26"/>
      <c r="C103" s="2"/>
    </row>
    <row r="104" spans="2:8" ht="52.5" customHeight="1" thickBot="1">
      <c r="B104" s="26"/>
      <c r="C104" s="15" t="s">
        <v>24</v>
      </c>
      <c r="D104" s="16" t="s">
        <v>3</v>
      </c>
      <c r="E104" s="16" t="s">
        <v>140</v>
      </c>
      <c r="F104" s="16" t="s">
        <v>136</v>
      </c>
      <c r="G104" s="16" t="str">
        <f>+G68</f>
        <v>PARTICIPACIÓN DEL MES EN EL NÚMERO DE BENEFICIARIOS DE PRIMER PISO</v>
      </c>
      <c r="H104" s="17" t="s">
        <v>8</v>
      </c>
    </row>
    <row r="105" spans="2:8" ht="15">
      <c r="B105" s="26"/>
      <c r="C105" s="90" t="s">
        <v>106</v>
      </c>
      <c r="D105" s="115">
        <v>81000</v>
      </c>
      <c r="E105" s="19">
        <f aca="true" t="shared" si="6" ref="E105:E112">+D105/$D$113</f>
        <v>0.00041545333790743205</v>
      </c>
      <c r="F105" s="71">
        <v>44</v>
      </c>
      <c r="G105" s="19">
        <f aca="true" t="shared" si="7" ref="G105:G112">+F105/$F$113</f>
        <v>0.0012125220458553791</v>
      </c>
      <c r="H105" s="133">
        <f>IF(ISERROR(D105/F105),0,D105/F105)</f>
        <v>1840.909090909091</v>
      </c>
    </row>
    <row r="106" spans="2:10" ht="15">
      <c r="B106" s="26"/>
      <c r="C106" s="112" t="s">
        <v>25</v>
      </c>
      <c r="D106" s="116">
        <v>0</v>
      </c>
      <c r="E106" s="21">
        <f t="shared" si="6"/>
        <v>0</v>
      </c>
      <c r="F106" s="34">
        <v>0</v>
      </c>
      <c r="G106" s="21">
        <f t="shared" si="7"/>
        <v>0</v>
      </c>
      <c r="H106" s="134">
        <f aca="true" t="shared" si="8" ref="H106:H112">IF(ISERROR(D106/F106),0,D106/F106)</f>
        <v>0</v>
      </c>
      <c r="I106" s="35"/>
      <c r="J106" s="36"/>
    </row>
    <row r="107" spans="2:10" ht="15">
      <c r="B107" s="26"/>
      <c r="C107" s="112" t="s">
        <v>120</v>
      </c>
      <c r="D107" s="116">
        <v>11060721.170000004</v>
      </c>
      <c r="E107" s="21">
        <f t="shared" si="6"/>
        <v>0.056731031231356775</v>
      </c>
      <c r="F107" s="34">
        <v>759</v>
      </c>
      <c r="G107" s="21">
        <f t="shared" si="7"/>
        <v>0.02091600529100529</v>
      </c>
      <c r="H107" s="134">
        <f t="shared" si="8"/>
        <v>14572.755164690387</v>
      </c>
      <c r="I107" s="35"/>
      <c r="J107" s="36"/>
    </row>
    <row r="108" spans="2:10" ht="15">
      <c r="B108" s="26"/>
      <c r="C108" s="112" t="s">
        <v>26</v>
      </c>
      <c r="D108" s="116">
        <v>58969846.18000001</v>
      </c>
      <c r="E108" s="21">
        <f t="shared" si="6"/>
        <v>0.30245949915270165</v>
      </c>
      <c r="F108" s="34">
        <v>7329</v>
      </c>
      <c r="G108" s="21">
        <f t="shared" si="7"/>
        <v>0.2019675925925926</v>
      </c>
      <c r="H108" s="134">
        <f t="shared" si="8"/>
        <v>8046.097172874882</v>
      </c>
      <c r="I108" s="35"/>
      <c r="J108" s="36"/>
    </row>
    <row r="109" spans="2:10" ht="15">
      <c r="B109" s="26"/>
      <c r="C109" s="112" t="s">
        <v>103</v>
      </c>
      <c r="D109" s="116">
        <v>59951243.68000002</v>
      </c>
      <c r="E109" s="21">
        <f t="shared" si="6"/>
        <v>0.3074931394883685</v>
      </c>
      <c r="F109" s="34">
        <v>12975</v>
      </c>
      <c r="G109" s="21">
        <f t="shared" si="7"/>
        <v>0.3575562169312169</v>
      </c>
      <c r="H109" s="134">
        <f t="shared" si="8"/>
        <v>4620.519744123316</v>
      </c>
      <c r="I109" s="35"/>
      <c r="J109" s="36"/>
    </row>
    <row r="110" spans="2:10" ht="15">
      <c r="B110" s="26"/>
      <c r="C110" s="112" t="s">
        <v>27</v>
      </c>
      <c r="D110" s="116">
        <v>37891673.00000002</v>
      </c>
      <c r="E110" s="21">
        <f t="shared" si="6"/>
        <v>0.19434842008329542</v>
      </c>
      <c r="F110" s="34">
        <v>7003</v>
      </c>
      <c r="G110" s="21">
        <f t="shared" si="7"/>
        <v>0.19298390652557318</v>
      </c>
      <c r="H110" s="134">
        <f t="shared" si="8"/>
        <v>5410.777238326435</v>
      </c>
      <c r="I110" s="35"/>
      <c r="J110" s="36"/>
    </row>
    <row r="111" spans="2:10" ht="15">
      <c r="B111" s="26"/>
      <c r="C111" s="112" t="s">
        <v>28</v>
      </c>
      <c r="D111" s="116">
        <v>22995694.900000006</v>
      </c>
      <c r="E111" s="21">
        <f t="shared" si="6"/>
        <v>0.11794615066303597</v>
      </c>
      <c r="F111" s="34">
        <v>6728</v>
      </c>
      <c r="G111" s="21">
        <f t="shared" si="7"/>
        <v>0.18540564373897708</v>
      </c>
      <c r="H111" s="134">
        <f t="shared" si="8"/>
        <v>3417.9094678953634</v>
      </c>
      <c r="I111" s="35"/>
      <c r="J111" s="36"/>
    </row>
    <row r="112" spans="2:10" ht="15.75" thickBot="1">
      <c r="B112" s="26"/>
      <c r="C112" s="79" t="s">
        <v>29</v>
      </c>
      <c r="D112" s="137">
        <v>4017565</v>
      </c>
      <c r="E112" s="103">
        <f t="shared" si="6"/>
        <v>0.020606306043334226</v>
      </c>
      <c r="F112" s="104">
        <v>1450</v>
      </c>
      <c r="G112" s="103">
        <f t="shared" si="7"/>
        <v>0.039958112874779544</v>
      </c>
      <c r="H112" s="135">
        <f t="shared" si="8"/>
        <v>2770.7344827586207</v>
      </c>
      <c r="I112" s="35"/>
      <c r="J112" s="36"/>
    </row>
    <row r="113" spans="3:8" ht="15.75" thickBot="1">
      <c r="C113" s="105" t="s">
        <v>9</v>
      </c>
      <c r="D113" s="138">
        <f>SUM(D105:D112)</f>
        <v>194967743.93000007</v>
      </c>
      <c r="E113" s="106">
        <f>SUM(E105:E112)</f>
        <v>0.9999999999999999</v>
      </c>
      <c r="F113" s="107">
        <f>SUM(F105:F112)</f>
        <v>36288</v>
      </c>
      <c r="G113" s="106">
        <f>SUM(G105:G112)</f>
        <v>1</v>
      </c>
      <c r="H113" s="136">
        <f>+D113/F113</f>
        <v>5372.788357859349</v>
      </c>
    </row>
    <row r="114" spans="3:4" ht="15">
      <c r="C114" s="40"/>
      <c r="D114" s="40"/>
    </row>
    <row r="115" spans="3:6" ht="15.75" thickBot="1">
      <c r="C115" s="359"/>
      <c r="D115" s="359"/>
      <c r="E115" s="41"/>
      <c r="F115" s="41"/>
    </row>
    <row r="116" spans="2:10" ht="27" customHeight="1" thickBot="1">
      <c r="B116" s="26"/>
      <c r="C116" s="340" t="s">
        <v>97</v>
      </c>
      <c r="D116" s="341"/>
      <c r="E116" s="341"/>
      <c r="F116" s="341"/>
      <c r="G116" s="341"/>
      <c r="H116" s="342"/>
      <c r="I116" s="26"/>
      <c r="J116" s="26"/>
    </row>
    <row r="117" spans="2:10" ht="15.75" thickBot="1">
      <c r="B117" s="26"/>
      <c r="C117" s="27"/>
      <c r="D117" s="26"/>
      <c r="E117" s="26"/>
      <c r="F117" s="26"/>
      <c r="G117" s="26"/>
      <c r="H117" s="26"/>
      <c r="I117" s="26"/>
      <c r="J117" s="26"/>
    </row>
    <row r="118" spans="2:12" ht="45.75" thickBot="1">
      <c r="B118" s="26"/>
      <c r="C118" s="15" t="s">
        <v>30</v>
      </c>
      <c r="D118" s="16" t="s">
        <v>3</v>
      </c>
      <c r="E118" s="16" t="str">
        <f>+E104</f>
        <v>PARTICIPACIÓN DEL MES EN LA CARTERA DESEMBOLSADA TOTAL</v>
      </c>
      <c r="F118" s="16" t="s">
        <v>136</v>
      </c>
      <c r="G118" s="16" t="str">
        <f>+G104</f>
        <v>PARTICIPACIÓN DEL MES EN EL NÚMERO DE BENEFICIARIOS DE PRIMER PISO</v>
      </c>
      <c r="H118" s="17" t="s">
        <v>8</v>
      </c>
      <c r="I118" s="26"/>
      <c r="J118" s="26"/>
      <c r="K118" s="26"/>
      <c r="L118" s="26"/>
    </row>
    <row r="119" spans="2:12" ht="15">
      <c r="B119" s="26"/>
      <c r="C119" s="42" t="s">
        <v>118</v>
      </c>
      <c r="D119" s="139">
        <v>117928661.03999998</v>
      </c>
      <c r="E119" s="43">
        <f aca="true" t="shared" si="9" ref="E119:E126">+D119/$D$127</f>
        <v>0.6048624180743476</v>
      </c>
      <c r="F119" s="44">
        <v>27422</v>
      </c>
      <c r="G119" s="43">
        <f aca="true" t="shared" si="10" ref="G119:G126">+F119/$F$127</f>
        <v>0.7556768077601411</v>
      </c>
      <c r="H119" s="133">
        <f>IF(ISERROR(D119/F119),0,D119/F119)</f>
        <v>4300.512764933264</v>
      </c>
      <c r="I119" s="26"/>
      <c r="J119" s="33"/>
      <c r="K119" s="26"/>
      <c r="L119" s="26"/>
    </row>
    <row r="120" spans="2:12" ht="15">
      <c r="B120" s="26"/>
      <c r="C120" s="45" t="s">
        <v>116</v>
      </c>
      <c r="D120" s="140">
        <v>7172904.49</v>
      </c>
      <c r="E120" s="46">
        <f t="shared" si="9"/>
        <v>0.036790211269897635</v>
      </c>
      <c r="F120" s="47">
        <v>232</v>
      </c>
      <c r="G120" s="46">
        <f t="shared" si="10"/>
        <v>0.006393298059964726</v>
      </c>
      <c r="H120" s="134">
        <f aca="true" t="shared" si="11" ref="H120:H126">IF(ISERROR(D120/F120),0,D120/F120)</f>
        <v>30917.69176724138</v>
      </c>
      <c r="I120" s="26"/>
      <c r="J120" s="33"/>
      <c r="K120" s="26"/>
      <c r="L120" s="26"/>
    </row>
    <row r="121" spans="2:12" ht="15">
      <c r="B121" s="26"/>
      <c r="C121" s="45" t="s">
        <v>201</v>
      </c>
      <c r="D121" s="140">
        <v>4850064.589999997</v>
      </c>
      <c r="E121" s="46">
        <f t="shared" si="9"/>
        <v>0.024876241024470874</v>
      </c>
      <c r="F121" s="47">
        <v>1256</v>
      </c>
      <c r="G121" s="46">
        <f t="shared" si="10"/>
        <v>0.03461199294532628</v>
      </c>
      <c r="H121" s="134">
        <f t="shared" si="11"/>
        <v>3861.5163933120994</v>
      </c>
      <c r="I121" s="26"/>
      <c r="J121" s="33"/>
      <c r="K121" s="26"/>
      <c r="L121" s="26"/>
    </row>
    <row r="122" spans="2:12" ht="15">
      <c r="B122" s="26"/>
      <c r="C122" s="45" t="s">
        <v>132</v>
      </c>
      <c r="D122" s="140">
        <v>499530</v>
      </c>
      <c r="E122" s="46">
        <f t="shared" si="9"/>
        <v>0.0025621161220357983</v>
      </c>
      <c r="F122" s="47">
        <v>141</v>
      </c>
      <c r="G122" s="46">
        <f t="shared" si="10"/>
        <v>0.0038855820105820104</v>
      </c>
      <c r="H122" s="134">
        <f t="shared" si="11"/>
        <v>3542.7659574468084</v>
      </c>
      <c r="I122" s="26"/>
      <c r="J122" s="33"/>
      <c r="K122" s="26"/>
      <c r="L122" s="26"/>
    </row>
    <row r="123" spans="2:12" ht="15">
      <c r="B123" s="26"/>
      <c r="C123" s="45" t="s">
        <v>121</v>
      </c>
      <c r="D123" s="140">
        <v>70000</v>
      </c>
      <c r="E123" s="46">
        <f t="shared" si="9"/>
        <v>0.0003590337488088921</v>
      </c>
      <c r="F123" s="47">
        <v>1</v>
      </c>
      <c r="G123" s="46">
        <f t="shared" si="10"/>
        <v>2.755731922398589E-05</v>
      </c>
      <c r="H123" s="134">
        <f t="shared" si="11"/>
        <v>70000</v>
      </c>
      <c r="I123" s="26"/>
      <c r="J123" s="33"/>
      <c r="K123" s="26"/>
      <c r="L123" s="26"/>
    </row>
    <row r="124" spans="2:12" ht="15">
      <c r="B124" s="26"/>
      <c r="C124" s="45" t="s">
        <v>138</v>
      </c>
      <c r="D124" s="140">
        <v>21649430</v>
      </c>
      <c r="E124" s="46">
        <f t="shared" si="9"/>
        <v>0.1110410858925099</v>
      </c>
      <c r="F124" s="47">
        <v>5802</v>
      </c>
      <c r="G124" s="46">
        <f t="shared" si="10"/>
        <v>0.15988756613756613</v>
      </c>
      <c r="H124" s="134">
        <f t="shared" si="11"/>
        <v>3731.3736642537056</v>
      </c>
      <c r="I124" s="26"/>
      <c r="J124" s="33"/>
      <c r="K124" s="26"/>
      <c r="L124" s="26"/>
    </row>
    <row r="125" spans="2:12" ht="15">
      <c r="B125" s="26"/>
      <c r="C125" s="45" t="s">
        <v>107</v>
      </c>
      <c r="D125" s="140">
        <v>5458000</v>
      </c>
      <c r="E125" s="46">
        <f t="shared" si="9"/>
        <v>0.027994374299984758</v>
      </c>
      <c r="F125" s="47">
        <v>188</v>
      </c>
      <c r="G125" s="46">
        <f t="shared" si="10"/>
        <v>0.005180776014109347</v>
      </c>
      <c r="H125" s="134">
        <f t="shared" si="11"/>
        <v>29031.91489361702</v>
      </c>
      <c r="I125" s="26"/>
      <c r="J125" s="33"/>
      <c r="K125" s="26"/>
      <c r="L125" s="26"/>
    </row>
    <row r="126" spans="2:12" ht="15.75" thickBot="1">
      <c r="B126" s="26"/>
      <c r="C126" s="85" t="s">
        <v>108</v>
      </c>
      <c r="D126" s="141">
        <v>37339153.80999999</v>
      </c>
      <c r="E126" s="48">
        <f t="shared" si="9"/>
        <v>0.1915145195679446</v>
      </c>
      <c r="F126" s="49">
        <v>1246</v>
      </c>
      <c r="G126" s="48">
        <f t="shared" si="10"/>
        <v>0.03433641975308642</v>
      </c>
      <c r="H126" s="143">
        <f t="shared" si="11"/>
        <v>29967.218146067407</v>
      </c>
      <c r="I126" s="26"/>
      <c r="J126" s="33"/>
      <c r="K126" s="26"/>
      <c r="L126" s="26"/>
    </row>
    <row r="127" spans="2:12" ht="15.75" thickBot="1">
      <c r="B127" s="26"/>
      <c r="C127" s="22" t="s">
        <v>9</v>
      </c>
      <c r="D127" s="142">
        <f>SUM(D119:D126)</f>
        <v>194967743.92999995</v>
      </c>
      <c r="E127" s="23">
        <f>SUM(E119:E126)</f>
        <v>1</v>
      </c>
      <c r="F127" s="39">
        <f>SUM(F119:F126)</f>
        <v>36288</v>
      </c>
      <c r="G127" s="23">
        <f>SUM(G119:G126)</f>
        <v>1</v>
      </c>
      <c r="H127" s="144">
        <f>+D127/F127</f>
        <v>5372.788357859346</v>
      </c>
      <c r="I127" s="26"/>
      <c r="J127" s="26"/>
      <c r="K127" s="26"/>
      <c r="L127" s="26"/>
    </row>
    <row r="128" spans="2:10" ht="15">
      <c r="B128" s="26"/>
      <c r="C128" s="360"/>
      <c r="D128" s="359"/>
      <c r="E128" s="26"/>
      <c r="F128" s="26"/>
      <c r="G128" s="26"/>
      <c r="H128" s="26"/>
      <c r="I128" s="26"/>
      <c r="J128" s="26"/>
    </row>
    <row r="129" spans="2:10" ht="15.75" thickBot="1">
      <c r="B129" s="26"/>
      <c r="C129" s="27"/>
      <c r="D129" s="26"/>
      <c r="E129" s="26"/>
      <c r="F129" s="26"/>
      <c r="G129" s="26"/>
      <c r="H129" s="26"/>
      <c r="I129" s="26"/>
      <c r="J129" s="26"/>
    </row>
    <row r="130" spans="2:8" ht="27" customHeight="1" thickBot="1">
      <c r="B130" s="26"/>
      <c r="C130" s="340" t="s">
        <v>31</v>
      </c>
      <c r="D130" s="341"/>
      <c r="E130" s="341"/>
      <c r="F130" s="341"/>
      <c r="G130" s="341"/>
      <c r="H130" s="342"/>
    </row>
    <row r="131" spans="2:8" ht="15.75" thickBot="1">
      <c r="B131" s="26"/>
      <c r="C131" s="27"/>
      <c r="D131" s="26"/>
      <c r="E131" s="26"/>
      <c r="F131" s="26"/>
      <c r="G131" s="26"/>
      <c r="H131" s="26"/>
    </row>
    <row r="132" spans="2:8" ht="45.75" thickBot="1">
      <c r="B132" s="26"/>
      <c r="C132" s="15" t="s">
        <v>32</v>
      </c>
      <c r="D132" s="16" t="s">
        <v>3</v>
      </c>
      <c r="E132" s="16" t="str">
        <f>+E118</f>
        <v>PARTICIPACIÓN DEL MES EN LA CARTERA DESEMBOLSADA TOTAL</v>
      </c>
      <c r="F132" s="16" t="s">
        <v>136</v>
      </c>
      <c r="G132" s="16" t="str">
        <f>+G118</f>
        <v>PARTICIPACIÓN DEL MES EN EL NÚMERO DE BENEFICIARIOS DE PRIMER PISO</v>
      </c>
      <c r="H132" s="17" t="s">
        <v>8</v>
      </c>
    </row>
    <row r="133" spans="2:10" ht="15">
      <c r="B133" s="26"/>
      <c r="C133" s="42" t="s">
        <v>33</v>
      </c>
      <c r="D133" s="115">
        <v>99964316.64000008</v>
      </c>
      <c r="E133" s="50">
        <f>+D133/$D$136</f>
        <v>0.5127223335768332</v>
      </c>
      <c r="F133" s="71">
        <v>20935</v>
      </c>
      <c r="G133" s="50">
        <f>+F133/$F$136</f>
        <v>0.5769124779541446</v>
      </c>
      <c r="H133" s="133">
        <f aca="true" t="shared" si="12" ref="H133:H135">+D133/F133</f>
        <v>4774.985270599478</v>
      </c>
      <c r="I133" s="35"/>
      <c r="J133" s="35"/>
    </row>
    <row r="134" spans="2:10" ht="15">
      <c r="B134" s="26"/>
      <c r="C134" s="45" t="s">
        <v>34</v>
      </c>
      <c r="D134" s="116">
        <v>54647866.050000004</v>
      </c>
      <c r="E134" s="51">
        <f>+D134/$D$136</f>
        <v>0.2802918316048239</v>
      </c>
      <c r="F134" s="34">
        <v>8633</v>
      </c>
      <c r="G134" s="51">
        <f>+F134/$F$136</f>
        <v>0.2379023368606702</v>
      </c>
      <c r="H134" s="134">
        <f t="shared" si="12"/>
        <v>6330.113060349821</v>
      </c>
      <c r="J134" s="36"/>
    </row>
    <row r="135" spans="2:10" ht="15.75" thickBot="1">
      <c r="B135" s="26"/>
      <c r="C135" s="85" t="s">
        <v>35</v>
      </c>
      <c r="D135" s="145">
        <v>40355561.239999995</v>
      </c>
      <c r="E135" s="52">
        <f>+D135/$D$136</f>
        <v>0.206985834818343</v>
      </c>
      <c r="F135" s="72">
        <v>6720</v>
      </c>
      <c r="G135" s="52">
        <f>+F135/$F$136</f>
        <v>0.18518518518518517</v>
      </c>
      <c r="H135" s="143">
        <f t="shared" si="12"/>
        <v>6005.291851190475</v>
      </c>
      <c r="J135" s="36"/>
    </row>
    <row r="136" spans="2:8" ht="15.75" thickBot="1">
      <c r="B136" s="26"/>
      <c r="C136" s="28" t="s">
        <v>9</v>
      </c>
      <c r="D136" s="138">
        <f>SUM(D133:D135)</f>
        <v>194967743.93000007</v>
      </c>
      <c r="E136" s="82">
        <f>SUM(E133:E135)</f>
        <v>1.0000000000000002</v>
      </c>
      <c r="F136" s="83">
        <f>SUM(F133:F135)</f>
        <v>36288</v>
      </c>
      <c r="G136" s="84">
        <f>SUM(G133:G135)</f>
        <v>1</v>
      </c>
      <c r="H136" s="136">
        <f>+D136/F136</f>
        <v>5372.788357859349</v>
      </c>
    </row>
    <row r="137" spans="2:8" ht="15" customHeight="1">
      <c r="B137" s="26"/>
      <c r="C137" s="361" t="s">
        <v>139</v>
      </c>
      <c r="D137" s="361"/>
      <c r="E137" s="361"/>
      <c r="F137" s="361"/>
      <c r="G137" s="361"/>
      <c r="H137" s="361"/>
    </row>
    <row r="138" spans="2:8" ht="15">
      <c r="B138" s="26"/>
      <c r="C138" s="361"/>
      <c r="D138" s="361"/>
      <c r="E138" s="361"/>
      <c r="F138" s="361"/>
      <c r="G138" s="361"/>
      <c r="H138" s="361"/>
    </row>
    <row r="139" spans="2:8" ht="15.75" thickBot="1">
      <c r="B139" s="26"/>
      <c r="C139" s="111"/>
      <c r="D139" s="111"/>
      <c r="E139" s="111"/>
      <c r="F139" s="111"/>
      <c r="G139" s="111"/>
      <c r="H139" s="111"/>
    </row>
    <row r="140" spans="2:8" ht="27" customHeight="1" thickBot="1">
      <c r="B140" s="26"/>
      <c r="C140" s="340" t="s">
        <v>36</v>
      </c>
      <c r="D140" s="341"/>
      <c r="E140" s="341"/>
      <c r="F140" s="341"/>
      <c r="G140" s="341"/>
      <c r="H140" s="342"/>
    </row>
    <row r="141" spans="2:8" ht="15.75" thickBot="1">
      <c r="B141" s="26"/>
      <c r="C141" s="27"/>
      <c r="D141" s="26"/>
      <c r="E141" s="26"/>
      <c r="F141" s="26"/>
      <c r="G141" s="26"/>
      <c r="H141" s="26"/>
    </row>
    <row r="142" spans="2:8" ht="45.75" thickBot="1">
      <c r="B142" s="26"/>
      <c r="C142" s="15" t="s">
        <v>37</v>
      </c>
      <c r="D142" s="16" t="s">
        <v>3</v>
      </c>
      <c r="E142" s="16" t="str">
        <f>+E132</f>
        <v>PARTICIPACIÓN DEL MES EN LA CARTERA DESEMBOLSADA TOTAL</v>
      </c>
      <c r="F142" s="16" t="s">
        <v>136</v>
      </c>
      <c r="G142" s="16" t="str">
        <f>+G132</f>
        <v>PARTICIPACIÓN DEL MES EN EL NÚMERO DE BENEFICIARIOS DE PRIMER PISO</v>
      </c>
      <c r="H142" s="17" t="s">
        <v>8</v>
      </c>
    </row>
    <row r="143" spans="2:10" ht="15">
      <c r="B143" s="26"/>
      <c r="C143" s="113" t="s">
        <v>38</v>
      </c>
      <c r="D143" s="115">
        <v>20794112.279999994</v>
      </c>
      <c r="E143" s="19">
        <f aca="true" t="shared" si="13" ref="E143:E166">+D143/$D$167</f>
        <v>0.10665411550059163</v>
      </c>
      <c r="F143" s="56">
        <v>3759</v>
      </c>
      <c r="G143" s="50">
        <f aca="true" t="shared" si="14" ref="G143:G166">+F143/$F$167</f>
        <v>0.10358796296296297</v>
      </c>
      <c r="H143" s="146">
        <f aca="true" t="shared" si="15" ref="H143:H166">IF(ISERROR(D143/F143),0,D143/F143)</f>
        <v>5531.820239425378</v>
      </c>
      <c r="I143" s="36"/>
      <c r="J143" s="36"/>
    </row>
    <row r="144" spans="2:10" ht="15">
      <c r="B144" s="26"/>
      <c r="C144" s="112" t="s">
        <v>39</v>
      </c>
      <c r="D144" s="116">
        <v>2903130.09</v>
      </c>
      <c r="E144" s="21">
        <f t="shared" si="13"/>
        <v>0.014890309707037086</v>
      </c>
      <c r="F144" s="57">
        <v>665</v>
      </c>
      <c r="G144" s="51">
        <f t="shared" si="14"/>
        <v>0.01832561728395062</v>
      </c>
      <c r="H144" s="147">
        <f t="shared" si="15"/>
        <v>4365.609157894736</v>
      </c>
      <c r="I144" s="36"/>
      <c r="J144" s="36"/>
    </row>
    <row r="145" spans="2:10" ht="15">
      <c r="B145" s="26"/>
      <c r="C145" s="112" t="s">
        <v>102</v>
      </c>
      <c r="D145" s="116">
        <v>5543709.390000001</v>
      </c>
      <c r="E145" s="21">
        <f t="shared" si="13"/>
        <v>0.0284339823514108</v>
      </c>
      <c r="F145" s="57">
        <v>473</v>
      </c>
      <c r="G145" s="51">
        <f t="shared" si="14"/>
        <v>0.013034611992945326</v>
      </c>
      <c r="H145" s="147">
        <f t="shared" si="15"/>
        <v>11720.315835095138</v>
      </c>
      <c r="I145" s="36"/>
      <c r="J145" s="36"/>
    </row>
    <row r="146" spans="2:10" ht="15">
      <c r="B146" s="26"/>
      <c r="C146" s="112" t="s">
        <v>40</v>
      </c>
      <c r="D146" s="116">
        <v>8315186</v>
      </c>
      <c r="E146" s="21">
        <f t="shared" si="13"/>
        <v>0.04264903430890308</v>
      </c>
      <c r="F146" s="57">
        <v>873</v>
      </c>
      <c r="G146" s="51">
        <f t="shared" si="14"/>
        <v>0.024057539682539684</v>
      </c>
      <c r="H146" s="147">
        <f t="shared" si="15"/>
        <v>9524.840778923253</v>
      </c>
      <c r="I146" s="36"/>
      <c r="J146" s="36"/>
    </row>
    <row r="147" spans="2:10" ht="15">
      <c r="B147" s="26"/>
      <c r="C147" s="112" t="s">
        <v>41</v>
      </c>
      <c r="D147" s="116">
        <v>11922108.29</v>
      </c>
      <c r="E147" s="21">
        <f t="shared" si="13"/>
        <v>0.06114913190091812</v>
      </c>
      <c r="F147" s="57">
        <v>2790</v>
      </c>
      <c r="G147" s="51">
        <f t="shared" si="14"/>
        <v>0.07688492063492064</v>
      </c>
      <c r="H147" s="147">
        <f t="shared" si="15"/>
        <v>4273.157093189964</v>
      </c>
      <c r="I147" s="36"/>
      <c r="J147" s="36"/>
    </row>
    <row r="148" spans="2:10" ht="15">
      <c r="B148" s="26"/>
      <c r="C148" s="112" t="s">
        <v>42</v>
      </c>
      <c r="D148" s="116">
        <v>15970313.609999996</v>
      </c>
      <c r="E148" s="21">
        <f t="shared" si="13"/>
        <v>0.08191259378645668</v>
      </c>
      <c r="F148" s="57">
        <v>3367</v>
      </c>
      <c r="G148" s="51">
        <f t="shared" si="14"/>
        <v>0.09278549382716049</v>
      </c>
      <c r="H148" s="147">
        <f t="shared" si="15"/>
        <v>4743.187885357884</v>
      </c>
      <c r="I148" s="36"/>
      <c r="J148" s="36"/>
    </row>
    <row r="149" spans="2:10" ht="15">
      <c r="B149" s="26"/>
      <c r="C149" s="112" t="s">
        <v>43</v>
      </c>
      <c r="D149" s="116">
        <v>7765125.050000001</v>
      </c>
      <c r="E149" s="21">
        <f t="shared" si="13"/>
        <v>0.039827742238161934</v>
      </c>
      <c r="F149" s="57">
        <v>1121</v>
      </c>
      <c r="G149" s="51">
        <f t="shared" si="14"/>
        <v>0.030891754850088184</v>
      </c>
      <c r="H149" s="147">
        <f t="shared" si="15"/>
        <v>6926.962578055309</v>
      </c>
      <c r="I149" s="36"/>
      <c r="J149" s="36"/>
    </row>
    <row r="150" spans="2:10" ht="15">
      <c r="B150" s="26"/>
      <c r="C150" s="112" t="s">
        <v>44</v>
      </c>
      <c r="D150" s="116">
        <v>461556.2099999999</v>
      </c>
      <c r="E150" s="21">
        <f t="shared" si="13"/>
        <v>0.0023673465194617737</v>
      </c>
      <c r="F150" s="57">
        <v>98</v>
      </c>
      <c r="G150" s="51">
        <f t="shared" si="14"/>
        <v>0.002700617283950617</v>
      </c>
      <c r="H150" s="147">
        <f t="shared" si="15"/>
        <v>4709.757244897958</v>
      </c>
      <c r="I150" s="36"/>
      <c r="J150" s="36"/>
    </row>
    <row r="151" spans="2:10" ht="15">
      <c r="B151" s="26"/>
      <c r="C151" s="112" t="s">
        <v>142</v>
      </c>
      <c r="D151" s="116">
        <v>342220</v>
      </c>
      <c r="E151" s="21">
        <f t="shared" si="13"/>
        <v>0.0017552647073911288</v>
      </c>
      <c r="F151" s="57">
        <v>44</v>
      </c>
      <c r="G151" s="51">
        <f t="shared" si="14"/>
        <v>0.0012125220458553791</v>
      </c>
      <c r="H151" s="147">
        <f t="shared" si="15"/>
        <v>7777.727272727273</v>
      </c>
      <c r="I151" s="36"/>
      <c r="J151" s="36"/>
    </row>
    <row r="152" spans="2:10" ht="15">
      <c r="B152" s="26"/>
      <c r="C152" s="112" t="s">
        <v>45</v>
      </c>
      <c r="D152" s="116">
        <v>5968788.42</v>
      </c>
      <c r="E152" s="21">
        <f t="shared" si="13"/>
        <v>0.03061423546113862</v>
      </c>
      <c r="F152" s="57">
        <v>1212</v>
      </c>
      <c r="G152" s="51">
        <f t="shared" si="14"/>
        <v>0.0333994708994709</v>
      </c>
      <c r="H152" s="147">
        <f t="shared" si="15"/>
        <v>4924.7429207920795</v>
      </c>
      <c r="I152" s="36"/>
      <c r="J152" s="36"/>
    </row>
    <row r="153" spans="2:10" ht="15">
      <c r="B153" s="26"/>
      <c r="C153" s="112" t="s">
        <v>46</v>
      </c>
      <c r="D153" s="116">
        <v>13808922.870000001</v>
      </c>
      <c r="E153" s="21">
        <f t="shared" si="13"/>
        <v>0.07082670492898492</v>
      </c>
      <c r="F153" s="57">
        <v>1782</v>
      </c>
      <c r="G153" s="51">
        <f t="shared" si="14"/>
        <v>0.049107142857142856</v>
      </c>
      <c r="H153" s="147">
        <f t="shared" si="15"/>
        <v>7749.114966329967</v>
      </c>
      <c r="I153" s="36"/>
      <c r="J153" s="36"/>
    </row>
    <row r="154" spans="2:10" ht="15">
      <c r="B154" s="26"/>
      <c r="C154" s="112" t="s">
        <v>100</v>
      </c>
      <c r="D154" s="116">
        <v>4877445.779999999</v>
      </c>
      <c r="E154" s="21">
        <f t="shared" si="13"/>
        <v>0.02501668061436443</v>
      </c>
      <c r="F154" s="57">
        <v>845</v>
      </c>
      <c r="G154" s="51">
        <f t="shared" si="14"/>
        <v>0.02328593474426808</v>
      </c>
      <c r="H154" s="147">
        <f t="shared" si="15"/>
        <v>5772.125183431952</v>
      </c>
      <c r="I154" s="36"/>
      <c r="J154" s="36"/>
    </row>
    <row r="155" spans="2:10" ht="15">
      <c r="B155" s="26"/>
      <c r="C155" s="112" t="s">
        <v>95</v>
      </c>
      <c r="D155" s="116">
        <v>5812322.720000001</v>
      </c>
      <c r="E155" s="21">
        <f t="shared" si="13"/>
        <v>0.029811714506409945</v>
      </c>
      <c r="F155" s="57">
        <v>1641</v>
      </c>
      <c r="G155" s="51">
        <f t="shared" si="14"/>
        <v>0.04522156084656084</v>
      </c>
      <c r="H155" s="147">
        <f t="shared" si="15"/>
        <v>3541.9395003046925</v>
      </c>
      <c r="I155" s="36"/>
      <c r="J155" s="36"/>
    </row>
    <row r="156" spans="2:10" ht="15">
      <c r="B156" s="26"/>
      <c r="C156" s="112" t="s">
        <v>93</v>
      </c>
      <c r="D156" s="116">
        <v>27641023.76</v>
      </c>
      <c r="E156" s="21">
        <f t="shared" si="13"/>
        <v>0.14177229116383508</v>
      </c>
      <c r="F156" s="57">
        <v>6019</v>
      </c>
      <c r="G156" s="51">
        <f t="shared" si="14"/>
        <v>0.16586750440917108</v>
      </c>
      <c r="H156" s="147">
        <f t="shared" si="15"/>
        <v>4592.295025751786</v>
      </c>
      <c r="I156" s="36"/>
      <c r="J156" s="36"/>
    </row>
    <row r="157" spans="2:10" ht="15">
      <c r="B157" s="26"/>
      <c r="C157" s="112" t="s">
        <v>101</v>
      </c>
      <c r="D157" s="116">
        <v>4261647.36</v>
      </c>
      <c r="E157" s="21">
        <f t="shared" si="13"/>
        <v>0.021858217539461683</v>
      </c>
      <c r="F157" s="57">
        <v>546</v>
      </c>
      <c r="G157" s="51">
        <f t="shared" si="14"/>
        <v>0.015046296296296295</v>
      </c>
      <c r="H157" s="147">
        <f t="shared" si="15"/>
        <v>7805.214945054946</v>
      </c>
      <c r="I157" s="36"/>
      <c r="J157" s="36"/>
    </row>
    <row r="158" spans="2:10" ht="15">
      <c r="B158" s="26"/>
      <c r="C158" s="112" t="s">
        <v>122</v>
      </c>
      <c r="D158" s="116">
        <v>1429456</v>
      </c>
      <c r="E158" s="21">
        <f t="shared" si="13"/>
        <v>0.007331756377676622</v>
      </c>
      <c r="F158" s="57">
        <v>258</v>
      </c>
      <c r="G158" s="51">
        <f t="shared" si="14"/>
        <v>0.007109788359788359</v>
      </c>
      <c r="H158" s="147">
        <f t="shared" si="15"/>
        <v>5540.527131782946</v>
      </c>
      <c r="I158" s="36"/>
      <c r="J158" s="36"/>
    </row>
    <row r="159" spans="2:10" ht="15">
      <c r="B159" s="26"/>
      <c r="C159" s="112" t="s">
        <v>47</v>
      </c>
      <c r="D159" s="116">
        <v>1657900</v>
      </c>
      <c r="E159" s="21">
        <f t="shared" si="13"/>
        <v>0.008503457887860886</v>
      </c>
      <c r="F159" s="57">
        <v>156</v>
      </c>
      <c r="G159" s="51">
        <f t="shared" si="14"/>
        <v>0.004298941798941799</v>
      </c>
      <c r="H159" s="147">
        <f t="shared" si="15"/>
        <v>10627.564102564103</v>
      </c>
      <c r="I159" s="36"/>
      <c r="J159" s="36"/>
    </row>
    <row r="160" spans="2:10" ht="15">
      <c r="B160" s="26"/>
      <c r="C160" s="112" t="s">
        <v>124</v>
      </c>
      <c r="D160" s="116">
        <v>2520042</v>
      </c>
      <c r="E160" s="21">
        <f t="shared" si="13"/>
        <v>0.012925430377369398</v>
      </c>
      <c r="F160" s="57">
        <v>478</v>
      </c>
      <c r="G160" s="51">
        <f t="shared" si="14"/>
        <v>0.013172398589065255</v>
      </c>
      <c r="H160" s="147">
        <f t="shared" si="15"/>
        <v>5272.05439330544</v>
      </c>
      <c r="I160" s="36"/>
      <c r="J160" s="36"/>
    </row>
    <row r="161" spans="2:10" ht="15">
      <c r="B161" s="26"/>
      <c r="C161" s="112" t="s">
        <v>48</v>
      </c>
      <c r="D161" s="116">
        <v>27781789.339999996</v>
      </c>
      <c r="E161" s="21">
        <f t="shared" si="13"/>
        <v>0.14249428536227302</v>
      </c>
      <c r="F161" s="57">
        <v>4964</v>
      </c>
      <c r="G161" s="51">
        <f t="shared" si="14"/>
        <v>0.13679453262786595</v>
      </c>
      <c r="H161" s="147">
        <f t="shared" si="15"/>
        <v>5596.653775181305</v>
      </c>
      <c r="I161" s="36"/>
      <c r="J161" s="36"/>
    </row>
    <row r="162" spans="2:10" ht="15">
      <c r="B162" s="26"/>
      <c r="C162" s="112" t="s">
        <v>126</v>
      </c>
      <c r="D162" s="116">
        <v>1681701.85</v>
      </c>
      <c r="E162" s="21">
        <f t="shared" si="13"/>
        <v>0.008625538851204985</v>
      </c>
      <c r="F162" s="57">
        <v>375</v>
      </c>
      <c r="G162" s="51">
        <f t="shared" si="14"/>
        <v>0.01033399470899471</v>
      </c>
      <c r="H162" s="147">
        <f t="shared" si="15"/>
        <v>4484.538266666667</v>
      </c>
      <c r="I162" s="36"/>
      <c r="J162" s="36"/>
    </row>
    <row r="163" spans="2:10" ht="15">
      <c r="B163" s="26"/>
      <c r="C163" s="112" t="s">
        <v>94</v>
      </c>
      <c r="D163" s="116">
        <v>1776448.8399999999</v>
      </c>
      <c r="E163" s="21">
        <f t="shared" si="13"/>
        <v>0.009111501237034393</v>
      </c>
      <c r="F163" s="57">
        <v>187</v>
      </c>
      <c r="G163" s="51">
        <f t="shared" si="14"/>
        <v>0.005153218694885361</v>
      </c>
      <c r="H163" s="147">
        <f t="shared" si="15"/>
        <v>9499.726417112299</v>
      </c>
      <c r="I163" s="36"/>
      <c r="J163" s="36"/>
    </row>
    <row r="164" spans="2:10" ht="15">
      <c r="B164" s="26"/>
      <c r="C164" s="112" t="s">
        <v>96</v>
      </c>
      <c r="D164" s="116">
        <v>2220240.9899999998</v>
      </c>
      <c r="E164" s="21">
        <f t="shared" si="13"/>
        <v>0.011387734941412367</v>
      </c>
      <c r="F164" s="57">
        <v>510</v>
      </c>
      <c r="G164" s="51">
        <f t="shared" si="14"/>
        <v>0.014054232804232803</v>
      </c>
      <c r="H164" s="147">
        <f t="shared" si="15"/>
        <v>4353.413705882353</v>
      </c>
      <c r="I164" s="36"/>
      <c r="J164" s="36"/>
    </row>
    <row r="165" spans="2:10" ht="15">
      <c r="B165" s="26"/>
      <c r="C165" s="112" t="s">
        <v>49</v>
      </c>
      <c r="D165" s="116">
        <v>15977195.329999998</v>
      </c>
      <c r="E165" s="21">
        <f t="shared" si="13"/>
        <v>0.08194789049688317</v>
      </c>
      <c r="F165" s="57">
        <v>3706</v>
      </c>
      <c r="G165" s="51">
        <f t="shared" si="14"/>
        <v>0.10212742504409171</v>
      </c>
      <c r="H165" s="147">
        <f t="shared" si="15"/>
        <v>4311.169813815434</v>
      </c>
      <c r="I165" s="36"/>
      <c r="J165" s="36"/>
    </row>
    <row r="166" spans="2:10" ht="15.75" thickBot="1">
      <c r="B166" s="26"/>
      <c r="C166" s="100" t="s">
        <v>123</v>
      </c>
      <c r="D166" s="145">
        <v>3535357.75</v>
      </c>
      <c r="E166" s="31">
        <f t="shared" si="13"/>
        <v>0.018133039233758138</v>
      </c>
      <c r="F166" s="58">
        <v>419</v>
      </c>
      <c r="G166" s="52">
        <f t="shared" si="14"/>
        <v>0.011546516754850088</v>
      </c>
      <c r="H166" s="148">
        <f t="shared" si="15"/>
        <v>8437.60799522673</v>
      </c>
      <c r="I166" s="36"/>
      <c r="J166" s="36"/>
    </row>
    <row r="167" spans="2:8" ht="15.75" thickBot="1">
      <c r="B167" s="26"/>
      <c r="C167" s="22" t="s">
        <v>9</v>
      </c>
      <c r="D167" s="119">
        <f>SUM(D143:D166)</f>
        <v>194967743.93</v>
      </c>
      <c r="E167" s="38">
        <f>SUM(E143:E166)</f>
        <v>0.9999999999999999</v>
      </c>
      <c r="F167" s="39">
        <f>SUM(F143:F166)</f>
        <v>36288</v>
      </c>
      <c r="G167" s="102">
        <f>SUM(G143:G166)</f>
        <v>0.9999999999999998</v>
      </c>
      <c r="H167" s="144">
        <f>+D167/F167</f>
        <v>5372.788357859347</v>
      </c>
    </row>
    <row r="168" spans="2:10" ht="15">
      <c r="B168" s="26"/>
      <c r="C168" s="359"/>
      <c r="D168" s="359"/>
      <c r="E168" s="27"/>
      <c r="F168" s="27"/>
      <c r="G168" s="27"/>
      <c r="H168" s="27"/>
      <c r="J168" s="24"/>
    </row>
    <row r="169" spans="2:10" ht="15.75" thickBot="1">
      <c r="B169" s="26"/>
      <c r="C169" s="359"/>
      <c r="D169" s="359"/>
      <c r="E169" s="27"/>
      <c r="F169" s="27"/>
      <c r="G169" s="27"/>
      <c r="H169" s="27"/>
      <c r="J169" s="24"/>
    </row>
    <row r="170" spans="2:8" ht="27" customHeight="1" thickBot="1">
      <c r="B170" s="26"/>
      <c r="C170" s="340" t="s">
        <v>117</v>
      </c>
      <c r="D170" s="341"/>
      <c r="E170" s="341"/>
      <c r="F170" s="341"/>
      <c r="G170" s="341"/>
      <c r="H170" s="342"/>
    </row>
    <row r="171" spans="2:6" ht="15.75" thickBot="1">
      <c r="B171" s="26"/>
      <c r="C171" s="27"/>
      <c r="D171" s="26"/>
      <c r="E171" s="26"/>
      <c r="F171" s="26"/>
    </row>
    <row r="172" spans="2:8" ht="45.75" thickBot="1">
      <c r="B172" s="26"/>
      <c r="C172" s="15" t="s">
        <v>50</v>
      </c>
      <c r="D172" s="16" t="s">
        <v>3</v>
      </c>
      <c r="E172" s="16" t="str">
        <f>+E142</f>
        <v>PARTICIPACIÓN DEL MES EN LA CARTERA DESEMBOLSADA TOTAL</v>
      </c>
      <c r="F172" s="16" t="s">
        <v>136</v>
      </c>
      <c r="G172" s="16" t="str">
        <f>+G142</f>
        <v>PARTICIPACIÓN DEL MES EN EL NÚMERO DE BENEFICIARIOS DE PRIMER PISO</v>
      </c>
      <c r="H172" s="17" t="s">
        <v>8</v>
      </c>
    </row>
    <row r="173" spans="2:10" ht="15">
      <c r="B173" s="26"/>
      <c r="C173" s="59" t="s">
        <v>51</v>
      </c>
      <c r="D173" s="115">
        <v>113100225.03999995</v>
      </c>
      <c r="E173" s="50">
        <f>+D173/$D$175</f>
        <v>0.5800971112462929</v>
      </c>
      <c r="F173" s="56">
        <v>21175</v>
      </c>
      <c r="G173" s="50">
        <f>+F173/$F$175</f>
        <v>0.5835262345679012</v>
      </c>
      <c r="H173" s="146">
        <f aca="true" t="shared" si="16" ref="H173:H174">+D173/F173</f>
        <v>5341.214877922075</v>
      </c>
      <c r="I173" s="35"/>
      <c r="J173" s="36"/>
    </row>
    <row r="174" spans="2:10" ht="15.75" thickBot="1">
      <c r="B174" s="26"/>
      <c r="C174" s="86" t="s">
        <v>52</v>
      </c>
      <c r="D174" s="145">
        <v>81867518.89000003</v>
      </c>
      <c r="E174" s="52">
        <f>+D174/$D$175</f>
        <v>0.41990288875370707</v>
      </c>
      <c r="F174" s="58">
        <v>15113</v>
      </c>
      <c r="G174" s="52">
        <f>+F174/$F$175</f>
        <v>0.41647376543209874</v>
      </c>
      <c r="H174" s="148">
        <f t="shared" si="16"/>
        <v>5417.026327664927</v>
      </c>
      <c r="J174" s="36"/>
    </row>
    <row r="175" spans="2:8" ht="15.75" thickBot="1">
      <c r="B175" s="26"/>
      <c r="C175" s="53" t="s">
        <v>9</v>
      </c>
      <c r="D175" s="119">
        <f>SUM(D173:D174)</f>
        <v>194967743.92999998</v>
      </c>
      <c r="E175" s="23">
        <f>SUM(E173:E174)</f>
        <v>1</v>
      </c>
      <c r="F175" s="54">
        <f>SUM(F173:F174)</f>
        <v>36288</v>
      </c>
      <c r="G175" s="55">
        <f>SUM(G173:G174)</f>
        <v>1</v>
      </c>
      <c r="H175" s="144">
        <f>+D175/F175</f>
        <v>5372.788357859346</v>
      </c>
    </row>
    <row r="176" ht="15">
      <c r="C176" s="2"/>
    </row>
    <row r="177" ht="27.75" customHeight="1" thickBot="1">
      <c r="C177" s="2"/>
    </row>
    <row r="178" spans="2:8" ht="27.75" customHeight="1" thickBot="1">
      <c r="B178" s="26"/>
      <c r="C178" s="340" t="s">
        <v>53</v>
      </c>
      <c r="D178" s="341"/>
      <c r="E178" s="341"/>
      <c r="F178" s="341"/>
      <c r="G178" s="341"/>
      <c r="H178" s="342"/>
    </row>
    <row r="179" spans="2:6" ht="15.75" thickBot="1">
      <c r="B179" s="26"/>
      <c r="C179" s="2"/>
      <c r="D179" s="27"/>
      <c r="E179" s="26"/>
      <c r="F179" s="26"/>
    </row>
    <row r="180" spans="2:8" ht="45.75" thickBot="1">
      <c r="B180" s="26"/>
      <c r="C180" s="28" t="s">
        <v>54</v>
      </c>
      <c r="D180" s="80" t="s">
        <v>3</v>
      </c>
      <c r="E180" s="80" t="str">
        <f>+E172</f>
        <v>PARTICIPACIÓN DEL MES EN LA CARTERA DESEMBOLSADA TOTAL</v>
      </c>
      <c r="F180" s="16" t="s">
        <v>136</v>
      </c>
      <c r="G180" s="16" t="str">
        <f>+G172</f>
        <v>PARTICIPACIÓN DEL MES EN EL NÚMERO DE BENEFICIARIOS DE PRIMER PISO</v>
      </c>
      <c r="H180" s="17" t="s">
        <v>8</v>
      </c>
    </row>
    <row r="181" spans="2:10" ht="15">
      <c r="B181" s="26"/>
      <c r="C181" s="59" t="s">
        <v>55</v>
      </c>
      <c r="D181" s="115">
        <v>59135725.22000008</v>
      </c>
      <c r="E181" s="50">
        <f>+D181/$D$175</f>
        <v>0.30331030163241673</v>
      </c>
      <c r="F181" s="56">
        <v>12477</v>
      </c>
      <c r="G181" s="50">
        <f>+F181/$F$185</f>
        <v>0.343832671957672</v>
      </c>
      <c r="H181" s="146">
        <f aca="true" t="shared" si="17" ref="H181:H184">+D181/F181</f>
        <v>4739.57884267052</v>
      </c>
      <c r="I181" s="35"/>
      <c r="J181" s="60"/>
    </row>
    <row r="182" spans="2:10" ht="15">
      <c r="B182" s="26"/>
      <c r="C182" s="91" t="s">
        <v>56</v>
      </c>
      <c r="D182" s="116">
        <v>81010727.71000005</v>
      </c>
      <c r="E182" s="51">
        <f>+D182/$D$175</f>
        <v>0.4155083609065387</v>
      </c>
      <c r="F182" s="57">
        <v>14541</v>
      </c>
      <c r="G182" s="51">
        <f>+F182/$F$185</f>
        <v>0.40071097883597884</v>
      </c>
      <c r="H182" s="147">
        <f t="shared" si="17"/>
        <v>5571.19370813562</v>
      </c>
      <c r="I182" s="60"/>
      <c r="J182" s="60"/>
    </row>
    <row r="183" spans="2:10" ht="15">
      <c r="B183" s="26"/>
      <c r="C183" s="338" t="s">
        <v>206</v>
      </c>
      <c r="D183" s="137">
        <v>20001</v>
      </c>
      <c r="E183" s="51">
        <f>+D183/$D$175</f>
        <v>0.00010258620014180929</v>
      </c>
      <c r="F183" s="293">
        <v>2</v>
      </c>
      <c r="G183" s="51">
        <f>+F183/$F$185</f>
        <v>5.511463844797178E-05</v>
      </c>
      <c r="H183" s="147">
        <f t="shared" si="17"/>
        <v>10000.5</v>
      </c>
      <c r="I183" s="60"/>
      <c r="J183" s="60"/>
    </row>
    <row r="184" spans="2:10" ht="15.75" thickBot="1">
      <c r="B184" s="26"/>
      <c r="C184" s="338" t="s">
        <v>119</v>
      </c>
      <c r="D184" s="137">
        <v>54801290</v>
      </c>
      <c r="E184" s="339">
        <f>+D184/$D$175</f>
        <v>0.28107875126090354</v>
      </c>
      <c r="F184" s="293">
        <v>9268</v>
      </c>
      <c r="G184" s="339">
        <f>+F184/$F$185</f>
        <v>0.25540123456790126</v>
      </c>
      <c r="H184" s="292">
        <f t="shared" si="17"/>
        <v>5912.957488131204</v>
      </c>
      <c r="I184" s="60"/>
      <c r="J184" s="60"/>
    </row>
    <row r="185" spans="2:8" ht="15.75" thickBot="1">
      <c r="B185" s="26"/>
      <c r="C185" s="28" t="s">
        <v>9</v>
      </c>
      <c r="D185" s="166">
        <f>SUM(D181:D184)</f>
        <v>194967743.93000013</v>
      </c>
      <c r="E185" s="82">
        <f>SUM(E181:E184)</f>
        <v>1.0000000000000009</v>
      </c>
      <c r="F185" s="107">
        <f>SUM(F181:F184)</f>
        <v>36288</v>
      </c>
      <c r="G185" s="82">
        <f>SUM(G181:G184)</f>
        <v>1</v>
      </c>
      <c r="H185" s="136">
        <f>+D185/F185</f>
        <v>5372.788357859351</v>
      </c>
    </row>
    <row r="186" spans="2:6" ht="15">
      <c r="B186" s="61"/>
      <c r="C186" s="355"/>
      <c r="D186" s="355"/>
      <c r="E186" s="26"/>
      <c r="F186" s="26"/>
    </row>
    <row r="187" ht="15.75" thickBot="1">
      <c r="B187" s="26"/>
    </row>
    <row r="188" spans="3:9" ht="27" customHeight="1" thickBot="1">
      <c r="C188" s="340" t="s">
        <v>57</v>
      </c>
      <c r="D188" s="341"/>
      <c r="E188" s="341"/>
      <c r="F188" s="341"/>
      <c r="G188" s="341"/>
      <c r="H188" s="341"/>
      <c r="I188" s="342"/>
    </row>
    <row r="189" spans="3:4" ht="15.75" thickBot="1">
      <c r="C189" s="2"/>
      <c r="D189" s="26"/>
    </row>
    <row r="190" spans="3:10" ht="64.5" customHeight="1" thickBot="1">
      <c r="C190" s="343" t="s">
        <v>58</v>
      </c>
      <c r="D190" s="344"/>
      <c r="E190" s="16" t="s">
        <v>3</v>
      </c>
      <c r="F190" s="16" t="str">
        <f>+E180</f>
        <v>PARTICIPACIÓN DEL MES EN LA CARTERA DESEMBOLSADA TOTAL</v>
      </c>
      <c r="G190" s="16" t="s">
        <v>136</v>
      </c>
      <c r="H190" s="16" t="str">
        <f>+G180</f>
        <v>PARTICIPACIÓN DEL MES EN EL NÚMERO DE BENEFICIARIOS DE PRIMER PISO</v>
      </c>
      <c r="I190" s="17" t="s">
        <v>8</v>
      </c>
      <c r="J190" s="62" t="s">
        <v>59</v>
      </c>
    </row>
    <row r="191" spans="3:11" ht="15">
      <c r="C191" s="150" t="s">
        <v>119</v>
      </c>
      <c r="D191" s="149"/>
      <c r="E191" s="151">
        <v>54801290</v>
      </c>
      <c r="F191" s="63">
        <f aca="true" t="shared" si="18" ref="F191:F205">+E191/$E$206</f>
        <v>0.32962809178726055</v>
      </c>
      <c r="G191" s="56">
        <v>9268</v>
      </c>
      <c r="H191" s="63">
        <f aca="true" t="shared" si="19" ref="H191:H205">+G191/$G$206</f>
        <v>0.2623934769683757</v>
      </c>
      <c r="I191" s="158">
        <f aca="true" t="shared" si="20" ref="I191:I205">IF(ISERROR(E191/G191),0,E191/G191)</f>
        <v>5912.957488131204</v>
      </c>
      <c r="J191" s="64"/>
      <c r="K191" s="64"/>
    </row>
    <row r="192" spans="3:11" ht="15">
      <c r="C192" s="150" t="s">
        <v>98</v>
      </c>
      <c r="D192" s="101"/>
      <c r="E192" s="152">
        <v>33100326.580000006</v>
      </c>
      <c r="F192" s="65">
        <f t="shared" si="18"/>
        <v>0.19909745716023367</v>
      </c>
      <c r="G192" s="114">
        <v>9577</v>
      </c>
      <c r="H192" s="65">
        <f t="shared" si="19"/>
        <v>0.2711418136519351</v>
      </c>
      <c r="I192" s="156">
        <f t="shared" si="20"/>
        <v>3456.2312394277965</v>
      </c>
      <c r="J192" s="230"/>
      <c r="K192" s="64"/>
    </row>
    <row r="193" spans="3:11" ht="15">
      <c r="C193" s="150" t="s">
        <v>99</v>
      </c>
      <c r="D193" s="101"/>
      <c r="E193" s="153">
        <v>32002772.64999999</v>
      </c>
      <c r="F193" s="65">
        <f t="shared" si="18"/>
        <v>0.19249570366903823</v>
      </c>
      <c r="G193" s="57">
        <v>7611</v>
      </c>
      <c r="H193" s="65">
        <f t="shared" si="19"/>
        <v>0.21548087539990374</v>
      </c>
      <c r="I193" s="156">
        <f t="shared" si="20"/>
        <v>4204.805235842858</v>
      </c>
      <c r="J193" s="230"/>
      <c r="K193" s="64"/>
    </row>
    <row r="194" spans="3:11" ht="15.75" customHeight="1">
      <c r="C194" s="150" t="s">
        <v>65</v>
      </c>
      <c r="D194" s="101"/>
      <c r="E194" s="153">
        <v>18596028.150000002</v>
      </c>
      <c r="F194" s="65">
        <f t="shared" si="18"/>
        <v>0.11185454345886167</v>
      </c>
      <c r="G194" s="57">
        <v>2327</v>
      </c>
      <c r="H194" s="65">
        <f t="shared" si="19"/>
        <v>0.06588148693411851</v>
      </c>
      <c r="I194" s="156">
        <f t="shared" si="20"/>
        <v>7991.417339922648</v>
      </c>
      <c r="J194" s="64"/>
      <c r="K194" s="64"/>
    </row>
    <row r="195" spans="3:11" ht="15.75" customHeight="1">
      <c r="C195" s="150" t="s">
        <v>62</v>
      </c>
      <c r="D195" s="101"/>
      <c r="E195" s="153">
        <v>8172772.429999997</v>
      </c>
      <c r="F195" s="65">
        <f t="shared" si="18"/>
        <v>0.04915897747502716</v>
      </c>
      <c r="G195" s="57">
        <v>1977</v>
      </c>
      <c r="H195" s="65">
        <f t="shared" si="19"/>
        <v>0.0559723677132584</v>
      </c>
      <c r="I195" s="156">
        <f t="shared" si="20"/>
        <v>4133.926368234697</v>
      </c>
      <c r="J195" s="64"/>
      <c r="K195" s="64"/>
    </row>
    <row r="196" spans="3:11" ht="15.75" customHeight="1">
      <c r="C196" s="150" t="s">
        <v>63</v>
      </c>
      <c r="D196" s="101"/>
      <c r="E196" s="153">
        <v>5517149.039999998</v>
      </c>
      <c r="F196" s="65">
        <f t="shared" si="18"/>
        <v>0.033185483592833596</v>
      </c>
      <c r="G196" s="57">
        <v>1341</v>
      </c>
      <c r="H196" s="65">
        <f t="shared" si="19"/>
        <v>0.037966082500495456</v>
      </c>
      <c r="I196" s="156">
        <f t="shared" si="20"/>
        <v>4114.20510067114</v>
      </c>
      <c r="J196" s="64"/>
      <c r="K196" s="64"/>
    </row>
    <row r="197" spans="3:11" ht="15.75" customHeight="1">
      <c r="C197" s="150" t="s">
        <v>60</v>
      </c>
      <c r="D197" s="101"/>
      <c r="E197" s="153">
        <v>4445464.569999999</v>
      </c>
      <c r="F197" s="65">
        <f t="shared" si="18"/>
        <v>0.026739334116349718</v>
      </c>
      <c r="G197" s="57">
        <v>956</v>
      </c>
      <c r="H197" s="65">
        <f t="shared" si="19"/>
        <v>0.027066051357549335</v>
      </c>
      <c r="I197" s="156">
        <f t="shared" si="20"/>
        <v>4650.067541841004</v>
      </c>
      <c r="J197" s="64"/>
      <c r="K197" s="64"/>
    </row>
    <row r="198" spans="3:11" ht="15.75" customHeight="1">
      <c r="C198" s="150" t="s">
        <v>61</v>
      </c>
      <c r="D198" s="101"/>
      <c r="E198" s="153">
        <v>4131357.5199999996</v>
      </c>
      <c r="F198" s="65">
        <f t="shared" si="18"/>
        <v>0.024849989768645026</v>
      </c>
      <c r="G198" s="57">
        <v>1116</v>
      </c>
      <c r="H198" s="65">
        <f t="shared" si="19"/>
        <v>0.031595934429942525</v>
      </c>
      <c r="I198" s="156">
        <f t="shared" si="20"/>
        <v>3701.933261648745</v>
      </c>
      <c r="J198" s="64"/>
      <c r="K198" s="64"/>
    </row>
    <row r="199" spans="3:11" ht="15.75" customHeight="1">
      <c r="C199" s="150" t="s">
        <v>202</v>
      </c>
      <c r="D199" s="101"/>
      <c r="E199" s="153">
        <v>3281843.4099999974</v>
      </c>
      <c r="F199" s="65">
        <f t="shared" si="18"/>
        <v>0.019740188247081323</v>
      </c>
      <c r="G199" s="57">
        <v>689</v>
      </c>
      <c r="H199" s="65">
        <f t="shared" si="19"/>
        <v>0.01950680898049319</v>
      </c>
      <c r="I199" s="156">
        <f t="shared" si="20"/>
        <v>4763.1979825834505</v>
      </c>
      <c r="J199" s="64"/>
      <c r="K199" s="64"/>
    </row>
    <row r="200" spans="3:11" ht="15">
      <c r="C200" s="150" t="s">
        <v>125</v>
      </c>
      <c r="D200" s="101"/>
      <c r="E200" s="153">
        <v>680596.37</v>
      </c>
      <c r="F200" s="65">
        <f t="shared" si="18"/>
        <v>0.004093766455505634</v>
      </c>
      <c r="G200" s="57">
        <v>137</v>
      </c>
      <c r="H200" s="65">
        <f t="shared" si="19"/>
        <v>0.003878712380736672</v>
      </c>
      <c r="I200" s="156">
        <f t="shared" si="20"/>
        <v>4967.8567153284675</v>
      </c>
      <c r="J200" s="64"/>
      <c r="K200" s="64"/>
    </row>
    <row r="201" spans="3:11" ht="15.75" customHeight="1">
      <c r="C201" s="150" t="s">
        <v>105</v>
      </c>
      <c r="D201" s="101"/>
      <c r="E201" s="153">
        <v>535486.64</v>
      </c>
      <c r="F201" s="65">
        <f t="shared" si="18"/>
        <v>0.0032209358451374365</v>
      </c>
      <c r="G201" s="57">
        <v>90</v>
      </c>
      <c r="H201" s="65">
        <f t="shared" si="19"/>
        <v>0.0025480592282211716</v>
      </c>
      <c r="I201" s="156">
        <f t="shared" si="20"/>
        <v>5949.851555555556</v>
      </c>
      <c r="J201" s="64"/>
      <c r="K201" s="64"/>
    </row>
    <row r="202" spans="3:11" ht="15.75" customHeight="1">
      <c r="C202" s="150" t="s">
        <v>64</v>
      </c>
      <c r="D202" s="101"/>
      <c r="E202" s="153">
        <v>405819.04999999993</v>
      </c>
      <c r="F202" s="65">
        <f t="shared" si="18"/>
        <v>0.002440989236976335</v>
      </c>
      <c r="G202" s="57">
        <v>102</v>
      </c>
      <c r="H202" s="65">
        <f t="shared" si="19"/>
        <v>0.002887800458650661</v>
      </c>
      <c r="I202" s="156">
        <f t="shared" si="20"/>
        <v>3978.6181372549013</v>
      </c>
      <c r="J202" s="64"/>
      <c r="K202" s="64"/>
    </row>
    <row r="203" spans="3:11" ht="15.75" customHeight="1">
      <c r="C203" s="150" t="s">
        <v>104</v>
      </c>
      <c r="D203" s="101"/>
      <c r="E203" s="153">
        <v>268433.33999999997</v>
      </c>
      <c r="F203" s="65">
        <f t="shared" si="18"/>
        <v>0.0016146183718719197</v>
      </c>
      <c r="G203" s="57">
        <v>57</v>
      </c>
      <c r="H203" s="65">
        <f t="shared" si="19"/>
        <v>0.0016137708445400753</v>
      </c>
      <c r="I203" s="156">
        <f t="shared" si="20"/>
        <v>4709.356842105262</v>
      </c>
      <c r="J203" s="64"/>
      <c r="K203" s="64"/>
    </row>
    <row r="204" spans="3:11" ht="15.75" customHeight="1">
      <c r="C204" s="150" t="s">
        <v>143</v>
      </c>
      <c r="D204" s="101"/>
      <c r="E204" s="153">
        <v>183209.37</v>
      </c>
      <c r="F204" s="65">
        <f t="shared" si="18"/>
        <v>0.0011019987856243198</v>
      </c>
      <c r="G204" s="57">
        <v>45</v>
      </c>
      <c r="H204" s="65">
        <f t="shared" si="19"/>
        <v>0.0012740296141105858</v>
      </c>
      <c r="I204" s="156">
        <f t="shared" si="20"/>
        <v>4071.3193333333334</v>
      </c>
      <c r="J204" s="64"/>
      <c r="K204" s="64"/>
    </row>
    <row r="205" spans="3:11" ht="15.75" customHeight="1">
      <c r="C205" s="150" t="s">
        <v>127</v>
      </c>
      <c r="D205" s="101"/>
      <c r="E205" s="153">
        <v>129331</v>
      </c>
      <c r="F205" s="65">
        <f t="shared" si="18"/>
        <v>0.0007779220295532859</v>
      </c>
      <c r="G205" s="57">
        <v>28</v>
      </c>
      <c r="H205" s="65">
        <f t="shared" si="19"/>
        <v>0.0007927295376688089</v>
      </c>
      <c r="I205" s="156">
        <f t="shared" si="20"/>
        <v>4618.964285714285</v>
      </c>
      <c r="J205" s="64"/>
      <c r="K205" s="64"/>
    </row>
    <row r="206" spans="3:11" ht="15.75" thickBot="1">
      <c r="C206" s="345" t="s">
        <v>66</v>
      </c>
      <c r="D206" s="346"/>
      <c r="E206" s="154">
        <f>SUM(E191:E205)</f>
        <v>166251880.12</v>
      </c>
      <c r="F206" s="109">
        <f>SUM(F191:F205)</f>
        <v>1</v>
      </c>
      <c r="G206" s="110">
        <f>SUM(G191:G205)</f>
        <v>35321</v>
      </c>
      <c r="H206" s="109">
        <f>SUM(H191:H205)</f>
        <v>1.0000000000000002</v>
      </c>
      <c r="I206" s="157">
        <f aca="true" t="shared" si="21" ref="I206">+E206/G206</f>
        <v>4706.884859432066</v>
      </c>
      <c r="J206" s="64"/>
      <c r="K206" s="64"/>
    </row>
    <row r="207" spans="3:11" ht="61.5" customHeight="1" thickBot="1">
      <c r="C207" s="347" t="s">
        <v>67</v>
      </c>
      <c r="D207" s="348"/>
      <c r="E207" s="81" t="s">
        <v>3</v>
      </c>
      <c r="F207" s="81" t="str">
        <f>+F190</f>
        <v>PARTICIPACIÓN DEL MES EN LA CARTERA DESEMBOLSADA TOTAL</v>
      </c>
      <c r="G207" s="81" t="s">
        <v>136</v>
      </c>
      <c r="H207" s="81" t="str">
        <f>+H190</f>
        <v>PARTICIPACIÓN DEL MES EN EL NÚMERO DE BENEFICIARIOS DE PRIMER PISO</v>
      </c>
      <c r="I207" s="17" t="s">
        <v>8</v>
      </c>
      <c r="J207" s="64"/>
      <c r="K207" s="64"/>
    </row>
    <row r="208" spans="3:11" ht="16.5" customHeight="1" thickBot="1">
      <c r="C208" s="349" t="s">
        <v>68</v>
      </c>
      <c r="D208" s="350"/>
      <c r="E208" s="164">
        <v>28715863.80999999</v>
      </c>
      <c r="F208" s="66">
        <f>+E208/E209</f>
        <v>1</v>
      </c>
      <c r="G208" s="98">
        <v>967</v>
      </c>
      <c r="H208" s="66">
        <v>1</v>
      </c>
      <c r="I208" s="161">
        <f>+E208/G208</f>
        <v>29695.82607032057</v>
      </c>
      <c r="J208" s="64"/>
      <c r="K208" s="64"/>
    </row>
    <row r="209" spans="3:11" ht="15.75" thickBot="1">
      <c r="C209" s="351" t="s">
        <v>66</v>
      </c>
      <c r="D209" s="352"/>
      <c r="E209" s="165">
        <f>SUM(E208)</f>
        <v>28715863.80999999</v>
      </c>
      <c r="F209" s="89">
        <f>+F208</f>
        <v>1</v>
      </c>
      <c r="G209" s="94">
        <f>+SUM(G208)</f>
        <v>967</v>
      </c>
      <c r="H209" s="89">
        <f>SUM(H208)</f>
        <v>1</v>
      </c>
      <c r="I209" s="162">
        <f>+E209/G209</f>
        <v>29695.82607032057</v>
      </c>
      <c r="J209" s="67"/>
      <c r="K209" s="67"/>
    </row>
    <row r="210" spans="3:9" ht="15.75" thickBot="1">
      <c r="C210" s="353" t="s">
        <v>9</v>
      </c>
      <c r="D210" s="354"/>
      <c r="E210" s="166">
        <f>+E206+E209</f>
        <v>194967743.93</v>
      </c>
      <c r="F210" s="68">
        <f>+(E206+E209)/E210</f>
        <v>1</v>
      </c>
      <c r="G210" s="69">
        <f>+G206+G209</f>
        <v>36288</v>
      </c>
      <c r="H210" s="70">
        <f>(G206+G209)/G210</f>
        <v>1</v>
      </c>
      <c r="I210" s="163">
        <f>+E210/G210</f>
        <v>5372.788357859347</v>
      </c>
    </row>
    <row r="211" spans="3:9" ht="15">
      <c r="C211" s="355" t="s">
        <v>69</v>
      </c>
      <c r="D211" s="355"/>
      <c r="E211" s="355"/>
      <c r="F211" s="355"/>
      <c r="G211" s="355"/>
      <c r="H211" s="355"/>
      <c r="I211" s="355"/>
    </row>
    <row r="212" spans="3:4" ht="15.75" thickBot="1">
      <c r="C212" s="227"/>
      <c r="D212" s="227"/>
    </row>
    <row r="213" spans="3:8" ht="27" customHeight="1" thickBot="1">
      <c r="C213" s="356" t="s">
        <v>70</v>
      </c>
      <c r="D213" s="357"/>
      <c r="E213" s="357"/>
      <c r="F213" s="357"/>
      <c r="G213" s="357"/>
      <c r="H213" s="358"/>
    </row>
    <row r="214" ht="15.75" thickBot="1">
      <c r="C214" s="2"/>
    </row>
    <row r="215" spans="3:8" ht="45.75" thickBot="1">
      <c r="C215" s="15" t="s">
        <v>90</v>
      </c>
      <c r="D215" s="16" t="s">
        <v>3</v>
      </c>
      <c r="E215" s="16" t="str">
        <f>+F207</f>
        <v>PARTICIPACIÓN DEL MES EN LA CARTERA DESEMBOLSADA TOTAL</v>
      </c>
      <c r="F215" s="16" t="s">
        <v>136</v>
      </c>
      <c r="G215" s="16" t="str">
        <f>+H207</f>
        <v>PARTICIPACIÓN DEL MES EN EL NÚMERO DE BENEFICIARIOS DE PRIMER PISO</v>
      </c>
      <c r="H215" s="17" t="s">
        <v>8</v>
      </c>
    </row>
    <row r="216" spans="3:10" ht="15">
      <c r="C216" s="113" t="s">
        <v>128</v>
      </c>
      <c r="D216" s="115">
        <v>54801290</v>
      </c>
      <c r="E216" s="19">
        <f aca="true" t="shared" si="22" ref="E216:E224">+D216/$D$225</f>
        <v>0.2810787512609035</v>
      </c>
      <c r="F216" s="71">
        <v>9268</v>
      </c>
      <c r="G216" s="19">
        <f aca="true" t="shared" si="23" ref="G216:G224">+F216/$F$225</f>
        <v>0.25540123456790126</v>
      </c>
      <c r="H216" s="155">
        <f>IF(ISERROR(D216/F216),0,D216/F216)</f>
        <v>5912.957488131204</v>
      </c>
      <c r="I216" s="35"/>
      <c r="J216" s="35"/>
    </row>
    <row r="217" spans="3:8" ht="15">
      <c r="C217" s="112" t="s">
        <v>129</v>
      </c>
      <c r="D217" s="116">
        <v>264027.92000000004</v>
      </c>
      <c r="E217" s="21">
        <f t="shared" si="22"/>
        <v>0.0013542133415402034</v>
      </c>
      <c r="F217" s="34">
        <v>106</v>
      </c>
      <c r="G217" s="21">
        <f t="shared" si="23"/>
        <v>0.0029210758377425042</v>
      </c>
      <c r="H217" s="156">
        <f aca="true" t="shared" si="24" ref="H217:H224">IF(ISERROR(D217/F217),0,D217/F217)</f>
        <v>2490.8294339622644</v>
      </c>
    </row>
    <row r="218" spans="3:8" ht="15">
      <c r="C218" s="112" t="s">
        <v>71</v>
      </c>
      <c r="D218" s="116">
        <v>30194000.719999995</v>
      </c>
      <c r="E218" s="21">
        <f t="shared" si="22"/>
        <v>0.15486664671485686</v>
      </c>
      <c r="F218" s="34">
        <v>6848</v>
      </c>
      <c r="G218" s="21">
        <f t="shared" si="23"/>
        <v>0.18871252204585537</v>
      </c>
      <c r="H218" s="156">
        <f t="shared" si="24"/>
        <v>4409.17066588785</v>
      </c>
    </row>
    <row r="219" spans="3:8" ht="15">
      <c r="C219" s="112" t="s">
        <v>72</v>
      </c>
      <c r="D219" s="116">
        <v>64066317.87000002</v>
      </c>
      <c r="E219" s="21">
        <f t="shared" si="22"/>
        <v>0.32859957538926016</v>
      </c>
      <c r="F219" s="34">
        <v>11004</v>
      </c>
      <c r="G219" s="21">
        <f t="shared" si="23"/>
        <v>0.30324074074074076</v>
      </c>
      <c r="H219" s="156">
        <f t="shared" si="24"/>
        <v>5822.0935905125425</v>
      </c>
    </row>
    <row r="220" spans="3:8" ht="15">
      <c r="C220" s="112" t="s">
        <v>73</v>
      </c>
      <c r="D220" s="116">
        <v>27524806.689999998</v>
      </c>
      <c r="E220" s="21">
        <f t="shared" si="22"/>
        <v>0.1411762075878681</v>
      </c>
      <c r="F220" s="34">
        <v>5016</v>
      </c>
      <c r="G220" s="21">
        <f t="shared" si="23"/>
        <v>0.13822751322751323</v>
      </c>
      <c r="H220" s="156">
        <f t="shared" si="24"/>
        <v>5487.401652711324</v>
      </c>
    </row>
    <row r="221" spans="3:8" ht="15">
      <c r="C221" s="112" t="s">
        <v>74</v>
      </c>
      <c r="D221" s="116">
        <v>13722336.110000003</v>
      </c>
      <c r="E221" s="21">
        <f t="shared" si="22"/>
        <v>0.07038259679984184</v>
      </c>
      <c r="F221" s="34">
        <v>2988</v>
      </c>
      <c r="G221" s="21">
        <f t="shared" si="23"/>
        <v>0.08234126984126984</v>
      </c>
      <c r="H221" s="156">
        <f t="shared" si="24"/>
        <v>4592.481964524767</v>
      </c>
    </row>
    <row r="222" spans="3:8" ht="15">
      <c r="C222" s="112" t="s">
        <v>75</v>
      </c>
      <c r="D222" s="116">
        <v>4340171.62</v>
      </c>
      <c r="E222" s="21">
        <f t="shared" si="22"/>
        <v>0.02226097267432231</v>
      </c>
      <c r="F222" s="34">
        <v>1037</v>
      </c>
      <c r="G222" s="21">
        <f t="shared" si="23"/>
        <v>0.02857694003527337</v>
      </c>
      <c r="H222" s="156">
        <f t="shared" si="24"/>
        <v>4185.314966248795</v>
      </c>
    </row>
    <row r="223" spans="3:8" ht="15">
      <c r="C223" s="112" t="s">
        <v>130</v>
      </c>
      <c r="D223" s="116">
        <v>5150</v>
      </c>
      <c r="E223" s="21">
        <f t="shared" si="22"/>
        <v>2.641462580522562E-05</v>
      </c>
      <c r="F223" s="34">
        <v>1</v>
      </c>
      <c r="G223" s="21">
        <f t="shared" si="23"/>
        <v>2.755731922398589E-05</v>
      </c>
      <c r="H223" s="156">
        <f t="shared" si="24"/>
        <v>5150</v>
      </c>
    </row>
    <row r="224" spans="3:8" ht="15.75" thickBot="1">
      <c r="C224" s="79" t="s">
        <v>133</v>
      </c>
      <c r="D224" s="137">
        <v>49643</v>
      </c>
      <c r="E224" s="103">
        <f t="shared" si="22"/>
        <v>0.00025462160560171175</v>
      </c>
      <c r="F224" s="104">
        <v>20</v>
      </c>
      <c r="G224" s="21">
        <f t="shared" si="23"/>
        <v>0.0005511463844797178</v>
      </c>
      <c r="H224" s="159">
        <f t="shared" si="24"/>
        <v>2482.15</v>
      </c>
    </row>
    <row r="225" spans="3:8" ht="15.75" thickBot="1">
      <c r="C225" s="105" t="s">
        <v>9</v>
      </c>
      <c r="D225" s="138">
        <f>SUM(D216:D224)</f>
        <v>194967743.93000004</v>
      </c>
      <c r="E225" s="82">
        <f>SUM(E216:E224)</f>
        <v>1</v>
      </c>
      <c r="F225" s="107">
        <f>SUM(F216:F224)</f>
        <v>36288</v>
      </c>
      <c r="G225" s="108">
        <f>SUM(G216:G224)</f>
        <v>1</v>
      </c>
      <c r="H225" s="160">
        <f>+D225/F225</f>
        <v>5372.788357859348</v>
      </c>
    </row>
    <row r="226" spans="3:4" ht="15">
      <c r="C226" s="355"/>
      <c r="D226" s="355"/>
    </row>
    <row r="227" spans="4:12" ht="15.75" thickBot="1">
      <c r="D227" s="26"/>
      <c r="E227" s="26"/>
      <c r="F227" s="26"/>
      <c r="G227" s="26"/>
      <c r="H227" s="26"/>
      <c r="I227" s="26"/>
      <c r="J227" s="26"/>
      <c r="K227" s="26"/>
      <c r="L227" s="26"/>
    </row>
    <row r="228" spans="3:8" ht="27" customHeight="1" thickBot="1">
      <c r="C228" s="340" t="s">
        <v>76</v>
      </c>
      <c r="D228" s="341"/>
      <c r="E228" s="341"/>
      <c r="F228" s="341"/>
      <c r="G228" s="341"/>
      <c r="H228" s="342"/>
    </row>
    <row r="229" ht="15.75" thickBot="1">
      <c r="C229" s="2"/>
    </row>
    <row r="230" spans="3:8" ht="45.75" thickBot="1">
      <c r="C230" s="15" t="s">
        <v>91</v>
      </c>
      <c r="D230" s="16" t="s">
        <v>3</v>
      </c>
      <c r="E230" s="16" t="str">
        <f>+E215</f>
        <v>PARTICIPACIÓN DEL MES EN LA CARTERA DESEMBOLSADA TOTAL</v>
      </c>
      <c r="F230" s="16" t="s">
        <v>136</v>
      </c>
      <c r="G230" s="16" t="str">
        <f>+G215</f>
        <v>PARTICIPACIÓN DEL MES EN EL NÚMERO DE BENEFICIARIOS DE PRIMER PISO</v>
      </c>
      <c r="H230" s="17" t="s">
        <v>8</v>
      </c>
    </row>
    <row r="231" spans="3:8" ht="15">
      <c r="C231" s="113" t="s">
        <v>77</v>
      </c>
      <c r="D231" s="115">
        <v>131466.5</v>
      </c>
      <c r="E231" s="19">
        <f aca="true" t="shared" si="25" ref="E231:E240">+D231/$D$241</f>
        <v>0.0006742987191112027</v>
      </c>
      <c r="F231" s="71">
        <v>43</v>
      </c>
      <c r="G231" s="19">
        <f aca="true" t="shared" si="26" ref="G231:G240">+F231/$F$241</f>
        <v>0.0011849647266313932</v>
      </c>
      <c r="H231" s="167">
        <f aca="true" t="shared" si="27" ref="H231:H240">IF(ISERROR(D231/F231),0,D231/F231)</f>
        <v>3057.360465116279</v>
      </c>
    </row>
    <row r="232" spans="3:8" ht="15">
      <c r="C232" s="112" t="s">
        <v>78</v>
      </c>
      <c r="D232" s="116">
        <v>1930681.6</v>
      </c>
      <c r="E232" s="21">
        <f t="shared" si="25"/>
        <v>0.009902569322919278</v>
      </c>
      <c r="F232" s="34">
        <v>385</v>
      </c>
      <c r="G232" s="21">
        <f t="shared" si="26"/>
        <v>0.010609567901234568</v>
      </c>
      <c r="H232" s="168">
        <f t="shared" si="27"/>
        <v>5014.757402597403</v>
      </c>
    </row>
    <row r="233" spans="3:8" ht="15">
      <c r="C233" s="112" t="s">
        <v>115</v>
      </c>
      <c r="D233" s="116">
        <v>9403085.820000004</v>
      </c>
      <c r="E233" s="21">
        <f t="shared" si="25"/>
        <v>0.048228930747519064</v>
      </c>
      <c r="F233" s="34">
        <v>2529</v>
      </c>
      <c r="G233" s="21">
        <f t="shared" si="26"/>
        <v>0.06969246031746032</v>
      </c>
      <c r="H233" s="168">
        <f t="shared" si="27"/>
        <v>3718.10431791222</v>
      </c>
    </row>
    <row r="234" spans="3:8" ht="15">
      <c r="C234" s="112" t="s">
        <v>79</v>
      </c>
      <c r="D234" s="116">
        <v>71852219.32000002</v>
      </c>
      <c r="E234" s="21">
        <f t="shared" si="25"/>
        <v>0.36853388089568995</v>
      </c>
      <c r="F234" s="34">
        <v>14909</v>
      </c>
      <c r="G234" s="21">
        <f t="shared" si="26"/>
        <v>0.41085207231040566</v>
      </c>
      <c r="H234" s="168">
        <f t="shared" si="27"/>
        <v>4819.38556039976</v>
      </c>
    </row>
    <row r="235" spans="3:8" ht="15">
      <c r="C235" s="112" t="s">
        <v>80</v>
      </c>
      <c r="D235" s="116">
        <v>3836625.6799999997</v>
      </c>
      <c r="E235" s="21">
        <f t="shared" si="25"/>
        <v>0.019678258580955198</v>
      </c>
      <c r="F235" s="34">
        <v>1216</v>
      </c>
      <c r="G235" s="21">
        <f t="shared" si="26"/>
        <v>0.03350970017636684</v>
      </c>
      <c r="H235" s="168">
        <f t="shared" si="27"/>
        <v>3155.1198026315788</v>
      </c>
    </row>
    <row r="236" spans="3:8" ht="15">
      <c r="C236" s="112" t="s">
        <v>81</v>
      </c>
      <c r="D236" s="116">
        <v>570856.8999999999</v>
      </c>
      <c r="E236" s="21">
        <f t="shared" si="25"/>
        <v>0.002927955612006038</v>
      </c>
      <c r="F236" s="34">
        <v>128</v>
      </c>
      <c r="G236" s="21">
        <f t="shared" si="26"/>
        <v>0.003527336860670194</v>
      </c>
      <c r="H236" s="168">
        <f t="shared" si="27"/>
        <v>4459.819531249999</v>
      </c>
    </row>
    <row r="237" spans="3:8" ht="15">
      <c r="C237" s="112" t="s">
        <v>82</v>
      </c>
      <c r="D237" s="116">
        <v>295673.03</v>
      </c>
      <c r="E237" s="21">
        <f t="shared" si="25"/>
        <v>0.0015165228054654853</v>
      </c>
      <c r="F237" s="34">
        <v>74</v>
      </c>
      <c r="G237" s="21">
        <f t="shared" si="26"/>
        <v>0.002039241622574956</v>
      </c>
      <c r="H237" s="168">
        <f t="shared" si="27"/>
        <v>3995.581486486487</v>
      </c>
    </row>
    <row r="238" spans="3:8" ht="15">
      <c r="C238" s="112" t="s">
        <v>131</v>
      </c>
      <c r="D238" s="116">
        <v>3000</v>
      </c>
      <c r="E238" s="21">
        <f t="shared" si="25"/>
        <v>1.5387160663238224E-05</v>
      </c>
      <c r="F238" s="34">
        <v>1</v>
      </c>
      <c r="G238" s="21">
        <f t="shared" si="26"/>
        <v>2.755731922398589E-05</v>
      </c>
      <c r="H238" s="168">
        <f t="shared" si="27"/>
        <v>3000</v>
      </c>
    </row>
    <row r="239" spans="3:8" ht="15">
      <c r="C239" s="112" t="s">
        <v>119</v>
      </c>
      <c r="D239" s="116">
        <v>54801290</v>
      </c>
      <c r="E239" s="21">
        <f t="shared" si="25"/>
        <v>0.2810787512609034</v>
      </c>
      <c r="F239" s="34">
        <v>9268</v>
      </c>
      <c r="G239" s="21">
        <f t="shared" si="26"/>
        <v>0.25540123456790126</v>
      </c>
      <c r="H239" s="168">
        <f t="shared" si="27"/>
        <v>5912.957488131204</v>
      </c>
    </row>
    <row r="240" spans="3:8" ht="15.75" thickBot="1">
      <c r="C240" s="100" t="s">
        <v>203</v>
      </c>
      <c r="D240" s="145">
        <v>52142845.08000004</v>
      </c>
      <c r="E240" s="31">
        <f t="shared" si="25"/>
        <v>0.2674434448947671</v>
      </c>
      <c r="F240" s="72">
        <v>7735</v>
      </c>
      <c r="G240" s="31">
        <f t="shared" si="26"/>
        <v>0.21315586419753085</v>
      </c>
      <c r="H240" s="169">
        <f t="shared" si="27"/>
        <v>6741.156442146094</v>
      </c>
    </row>
    <row r="241" spans="3:8" ht="15.75" thickBot="1">
      <c r="C241" s="37" t="s">
        <v>9</v>
      </c>
      <c r="D241" s="119">
        <f>SUM(D231:D240)</f>
        <v>194967743.93000007</v>
      </c>
      <c r="E241" s="23">
        <f>SUM(E231:E240)</f>
        <v>1</v>
      </c>
      <c r="F241" s="39">
        <f>SUM(F231:F240)</f>
        <v>36288</v>
      </c>
      <c r="G241" s="23">
        <f>SUM(G231:G240)</f>
        <v>1</v>
      </c>
      <c r="H241" s="119">
        <f aca="true" t="shared" si="28" ref="H241">+D241/F241</f>
        <v>5372.788357859349</v>
      </c>
    </row>
    <row r="243" ht="15.75" thickBot="1"/>
    <row r="244" spans="3:8" ht="27" customHeight="1" thickBot="1">
      <c r="C244" s="340" t="s">
        <v>83</v>
      </c>
      <c r="D244" s="341"/>
      <c r="E244" s="341"/>
      <c r="F244" s="341"/>
      <c r="G244" s="341"/>
      <c r="H244" s="342"/>
    </row>
    <row r="245" ht="15.75" thickBot="1">
      <c r="C245" s="2"/>
    </row>
    <row r="246" spans="3:8" ht="45.75" thickBot="1">
      <c r="C246" s="15" t="s">
        <v>92</v>
      </c>
      <c r="D246" s="16" t="s">
        <v>3</v>
      </c>
      <c r="E246" s="16" t="str">
        <f>+E230</f>
        <v>PARTICIPACIÓN DEL MES EN LA CARTERA DESEMBOLSADA TOTAL</v>
      </c>
      <c r="F246" s="16" t="s">
        <v>136</v>
      </c>
      <c r="G246" s="16" t="str">
        <f>+G230</f>
        <v>PARTICIPACIÓN DEL MES EN EL NÚMERO DE BENEFICIARIOS DE PRIMER PISO</v>
      </c>
      <c r="H246" s="17" t="s">
        <v>8</v>
      </c>
    </row>
    <row r="247" spans="3:8" ht="15">
      <c r="C247" s="113" t="s">
        <v>84</v>
      </c>
      <c r="D247" s="139">
        <v>2441645.06</v>
      </c>
      <c r="E247" s="43">
        <f>+D247/$D$252</f>
        <v>0.01252332827360731</v>
      </c>
      <c r="F247" s="44">
        <v>571</v>
      </c>
      <c r="G247" s="43">
        <f>+F247/$F$252</f>
        <v>0.015735229276895944</v>
      </c>
      <c r="H247" s="155">
        <f aca="true" t="shared" si="29" ref="H247:H251">IF(ISERROR(D247/F247),0,D247/F247)</f>
        <v>4276.08591943958</v>
      </c>
    </row>
    <row r="248" spans="3:8" ht="15">
      <c r="C248" s="112" t="s">
        <v>85</v>
      </c>
      <c r="D248" s="140">
        <v>55780984.21000007</v>
      </c>
      <c r="E248" s="46">
        <f>+D248/$D$252</f>
        <v>0.28610365533094184</v>
      </c>
      <c r="F248" s="47">
        <v>12774</v>
      </c>
      <c r="G248" s="46">
        <f>+F248/$F$252</f>
        <v>0.35201719576719576</v>
      </c>
      <c r="H248" s="156">
        <f t="shared" si="29"/>
        <v>4366.759371379369</v>
      </c>
    </row>
    <row r="249" spans="3:8" ht="15">
      <c r="C249" s="112" t="s">
        <v>86</v>
      </c>
      <c r="D249" s="140">
        <v>58757656.69000001</v>
      </c>
      <c r="E249" s="46">
        <f>+D249/$D$252</f>
        <v>0.30137116789480817</v>
      </c>
      <c r="F249" s="47">
        <v>10908</v>
      </c>
      <c r="G249" s="46">
        <f>+F249/$F$252</f>
        <v>0.3005952380952381</v>
      </c>
      <c r="H249" s="156">
        <f t="shared" si="29"/>
        <v>5386.657195636231</v>
      </c>
    </row>
    <row r="250" spans="3:8" ht="15">
      <c r="C250" s="79" t="s">
        <v>87</v>
      </c>
      <c r="D250" s="170">
        <v>23186167.97</v>
      </c>
      <c r="E250" s="46">
        <f>+D250/$D$252</f>
        <v>0.11892309723973934</v>
      </c>
      <c r="F250" s="47">
        <v>2767</v>
      </c>
      <c r="G250" s="46">
        <f>+F250/$F$252</f>
        <v>0.07625110229276896</v>
      </c>
      <c r="H250" s="156">
        <f t="shared" si="29"/>
        <v>8379.533057462955</v>
      </c>
    </row>
    <row r="251" spans="3:8" ht="15.75" thickBot="1">
      <c r="C251" s="100" t="s">
        <v>119</v>
      </c>
      <c r="D251" s="173">
        <v>54801290</v>
      </c>
      <c r="E251" s="48">
        <f>+D251/$D$252</f>
        <v>0.2810787512609034</v>
      </c>
      <c r="F251" s="99">
        <v>9268</v>
      </c>
      <c r="G251" s="48">
        <f>+F251/$F$252</f>
        <v>0.25540123456790126</v>
      </c>
      <c r="H251" s="171">
        <f t="shared" si="29"/>
        <v>5912.957488131204</v>
      </c>
    </row>
    <row r="252" spans="3:8" ht="15.75" thickBot="1">
      <c r="C252" s="37" t="s">
        <v>9</v>
      </c>
      <c r="D252" s="142">
        <f>SUM(D247:D251)</f>
        <v>194967743.93000007</v>
      </c>
      <c r="E252" s="23">
        <f>SUM(E247:E251)</f>
        <v>1</v>
      </c>
      <c r="F252" s="39">
        <f>SUM(F247:F251)</f>
        <v>36288</v>
      </c>
      <c r="G252" s="23">
        <f>SUM(G247:G251)</f>
        <v>1</v>
      </c>
      <c r="H252" s="172">
        <f>+D252/F252</f>
        <v>5372.788357859349</v>
      </c>
    </row>
    <row r="253" ht="15.75" thickBot="1"/>
    <row r="254" spans="3:8" ht="27" thickBot="1">
      <c r="C254" s="340" t="s">
        <v>110</v>
      </c>
      <c r="D254" s="341"/>
      <c r="E254" s="341"/>
      <c r="F254" s="341"/>
      <c r="G254" s="341"/>
      <c r="H254" s="342"/>
    </row>
    <row r="255" ht="15.75" thickBot="1">
      <c r="C255" s="2"/>
    </row>
    <row r="256" spans="3:8" ht="45.75" thickBot="1">
      <c r="C256" s="15" t="s">
        <v>111</v>
      </c>
      <c r="D256" s="16" t="s">
        <v>3</v>
      </c>
      <c r="E256" s="16" t="str">
        <f>+E246</f>
        <v>PARTICIPACIÓN DEL MES EN LA CARTERA DESEMBOLSADA TOTAL</v>
      </c>
      <c r="F256" s="16" t="s">
        <v>136</v>
      </c>
      <c r="G256" s="16" t="str">
        <f>+G246</f>
        <v>PARTICIPACIÓN DEL MES EN EL NÚMERO DE BENEFICIARIOS DE PRIMER PISO</v>
      </c>
      <c r="H256" s="17" t="s">
        <v>8</v>
      </c>
    </row>
    <row r="257" spans="3:8" ht="15">
      <c r="C257" s="113" t="s">
        <v>119</v>
      </c>
      <c r="D257" s="139">
        <v>54801290</v>
      </c>
      <c r="E257" s="43">
        <f aca="true" t="shared" si="30" ref="E257:E262">+D257/$D$263</f>
        <v>0.2810787512609033</v>
      </c>
      <c r="F257" s="44">
        <v>9268</v>
      </c>
      <c r="G257" s="43">
        <f aca="true" t="shared" si="31" ref="G257:G262">+F257/$F$263</f>
        <v>0.25540123456790126</v>
      </c>
      <c r="H257" s="155">
        <f aca="true" t="shared" si="32" ref="H257:H262">IF(ISERROR(D257/F257),0,D257/F257)</f>
        <v>5912.957488131204</v>
      </c>
    </row>
    <row r="258" spans="3:8" ht="15">
      <c r="C258" s="112" t="s">
        <v>112</v>
      </c>
      <c r="D258" s="140">
        <v>5769330.659999999</v>
      </c>
      <c r="E258" s="46">
        <f t="shared" si="30"/>
        <v>0.029591205928255395</v>
      </c>
      <c r="F258" s="47">
        <v>1413</v>
      </c>
      <c r="G258" s="46">
        <f t="shared" si="31"/>
        <v>0.038938492063492064</v>
      </c>
      <c r="H258" s="156">
        <f t="shared" si="32"/>
        <v>4083.0365605095535</v>
      </c>
    </row>
    <row r="259" spans="3:8" ht="15">
      <c r="C259" s="112" t="s">
        <v>113</v>
      </c>
      <c r="D259" s="140">
        <v>63268267.1300001</v>
      </c>
      <c r="E259" s="46">
        <f t="shared" si="30"/>
        <v>0.3245063304046617</v>
      </c>
      <c r="F259" s="47">
        <v>12798</v>
      </c>
      <c r="G259" s="46">
        <f t="shared" si="31"/>
        <v>0.35267857142857145</v>
      </c>
      <c r="H259" s="156">
        <f t="shared" si="32"/>
        <v>4943.6058079387485</v>
      </c>
    </row>
    <row r="260" spans="3:8" ht="15">
      <c r="C260" s="112" t="s">
        <v>114</v>
      </c>
      <c r="D260" s="140">
        <v>41895597.21000002</v>
      </c>
      <c r="E260" s="46">
        <f t="shared" si="30"/>
        <v>0.21488476178419508</v>
      </c>
      <c r="F260" s="47">
        <v>11706</v>
      </c>
      <c r="G260" s="46">
        <f t="shared" si="31"/>
        <v>0.32258597883597884</v>
      </c>
      <c r="H260" s="156">
        <f t="shared" si="32"/>
        <v>3578.9848974884694</v>
      </c>
    </row>
    <row r="261" spans="3:8" ht="15">
      <c r="C261" s="79" t="s">
        <v>204</v>
      </c>
      <c r="D261" s="170">
        <v>517395.12000000005</v>
      </c>
      <c r="E261" s="46">
        <f t="shared" si="30"/>
        <v>0.0026537472792718063</v>
      </c>
      <c r="F261" s="337">
        <v>136</v>
      </c>
      <c r="G261" s="46">
        <f t="shared" si="31"/>
        <v>0.003747795414462081</v>
      </c>
      <c r="H261" s="156">
        <f t="shared" si="32"/>
        <v>3804.3758823529415</v>
      </c>
    </row>
    <row r="262" spans="3:8" ht="15.75" thickBot="1">
      <c r="C262" s="100" t="s">
        <v>109</v>
      </c>
      <c r="D262" s="173">
        <v>28715863.809999987</v>
      </c>
      <c r="E262" s="48">
        <f t="shared" si="30"/>
        <v>0.14728520334271258</v>
      </c>
      <c r="F262" s="99">
        <v>967</v>
      </c>
      <c r="G262" s="48">
        <f t="shared" si="31"/>
        <v>0.026647927689594356</v>
      </c>
      <c r="H262" s="171">
        <f t="shared" si="32"/>
        <v>29695.826070320567</v>
      </c>
    </row>
    <row r="263" spans="3:8" ht="15.75" thickBot="1">
      <c r="C263" s="37" t="s">
        <v>9</v>
      </c>
      <c r="D263" s="142">
        <f>SUM(D257:D262)</f>
        <v>194967743.93000013</v>
      </c>
      <c r="E263" s="23">
        <f>SUM(E257:E262)</f>
        <v>0.9999999999999998</v>
      </c>
      <c r="F263" s="39">
        <f>SUM(F257:F262)</f>
        <v>36288</v>
      </c>
      <c r="G263" s="23">
        <f>SUM(G257:G262)</f>
        <v>1.0000000000000002</v>
      </c>
      <c r="H263" s="172">
        <f>+D263/F263</f>
        <v>5372.788357859351</v>
      </c>
    </row>
    <row r="264" ht="6" customHeight="1"/>
    <row r="265" spans="3:6" ht="15">
      <c r="C265" s="73" t="s">
        <v>88</v>
      </c>
      <c r="F265" s="60"/>
    </row>
    <row r="266" spans="3:5" ht="15">
      <c r="C266" s="73" t="s">
        <v>89</v>
      </c>
      <c r="E266" s="97"/>
    </row>
    <row r="324" spans="1:27" s="1" customFormat="1" ht="15">
      <c r="A324" s="2"/>
      <c r="B324" s="73" t="s">
        <v>88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s="1" customFormat="1" ht="15">
      <c r="A325" s="2"/>
      <c r="B325" s="73" t="s">
        <v>89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</sheetData>
  <mergeCells count="42">
    <mergeCell ref="C15:F15"/>
    <mergeCell ref="D9:F9"/>
    <mergeCell ref="D10:F10"/>
    <mergeCell ref="D11:F11"/>
    <mergeCell ref="D12:F12"/>
    <mergeCell ref="C14:F14"/>
    <mergeCell ref="C102:H102"/>
    <mergeCell ref="C17:H17"/>
    <mergeCell ref="C20:H21"/>
    <mergeCell ref="C36:D36"/>
    <mergeCell ref="C54:H54"/>
    <mergeCell ref="C58:F58"/>
    <mergeCell ref="C59:F59"/>
    <mergeCell ref="C60:F60"/>
    <mergeCell ref="D61:F61"/>
    <mergeCell ref="C63:F63"/>
    <mergeCell ref="C65:H66"/>
    <mergeCell ref="C82:D82"/>
    <mergeCell ref="C188:I188"/>
    <mergeCell ref="C115:D115"/>
    <mergeCell ref="C116:H116"/>
    <mergeCell ref="C128:D128"/>
    <mergeCell ref="C130:H130"/>
    <mergeCell ref="C137:H138"/>
    <mergeCell ref="C140:H140"/>
    <mergeCell ref="C168:D168"/>
    <mergeCell ref="C169:D169"/>
    <mergeCell ref="C170:H170"/>
    <mergeCell ref="C178:H178"/>
    <mergeCell ref="C186:D186"/>
    <mergeCell ref="C254:H254"/>
    <mergeCell ref="C190:D190"/>
    <mergeCell ref="C206:D206"/>
    <mergeCell ref="C207:D207"/>
    <mergeCell ref="C208:D208"/>
    <mergeCell ref="C209:D209"/>
    <mergeCell ref="C210:D210"/>
    <mergeCell ref="C211:I211"/>
    <mergeCell ref="C213:H213"/>
    <mergeCell ref="C226:D226"/>
    <mergeCell ref="C228:H228"/>
    <mergeCell ref="C244:H2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00102615356"/>
  </sheetPr>
  <dimension ref="B7:J135"/>
  <sheetViews>
    <sheetView showGridLines="0" zoomScale="90" zoomScaleNormal="90" workbookViewId="0" topLeftCell="A1">
      <selection activeCell="H115" sqref="H115"/>
    </sheetView>
  </sheetViews>
  <sheetFormatPr defaultColWidth="11.421875" defaultRowHeight="15"/>
  <cols>
    <col min="1" max="1" width="7.8515625" style="2" customWidth="1"/>
    <col min="2" max="2" width="66.7109375" style="174" customWidth="1"/>
    <col min="3" max="3" width="28.8515625" style="174" customWidth="1"/>
    <col min="4" max="4" width="29.8515625" style="174" customWidth="1"/>
    <col min="5" max="5" width="19.7109375" style="174" customWidth="1"/>
    <col min="6" max="6" width="28.00390625" style="174" customWidth="1"/>
    <col min="7" max="7" width="20.28125" style="174" bestFit="1" customWidth="1"/>
    <col min="8" max="8" width="27.421875" style="174" customWidth="1"/>
    <col min="9" max="9" width="21.28125" style="2" bestFit="1" customWidth="1"/>
    <col min="10" max="10" width="12.57421875" style="2" bestFit="1" customWidth="1"/>
    <col min="11" max="16384" width="11.421875" style="2" customWidth="1"/>
  </cols>
  <sheetData>
    <row r="2" ht="15.75"/>
    <row r="3" ht="15.75"/>
    <row r="4" ht="15.75"/>
    <row r="5" ht="15.75"/>
    <row r="6" ht="15.75"/>
    <row r="7" ht="16.5" thickBot="1">
      <c r="H7" s="2"/>
    </row>
    <row r="8" spans="2:8" ht="15.75" customHeight="1">
      <c r="B8" s="384" t="s">
        <v>194</v>
      </c>
      <c r="C8" s="385"/>
      <c r="D8" s="385"/>
      <c r="E8" s="385"/>
      <c r="F8" s="386"/>
      <c r="G8" s="2"/>
      <c r="H8" s="2"/>
    </row>
    <row r="9" spans="2:8" ht="15.75" customHeight="1" thickBot="1">
      <c r="B9" s="387"/>
      <c r="C9" s="388"/>
      <c r="D9" s="388"/>
      <c r="E9" s="388"/>
      <c r="F9" s="389"/>
      <c r="G9" s="2"/>
      <c r="H9" s="2"/>
    </row>
    <row r="10" spans="2:8" ht="15" thickBot="1">
      <c r="B10" s="2"/>
      <c r="C10" s="2"/>
      <c r="D10" s="2"/>
      <c r="E10" s="2"/>
      <c r="F10" s="2"/>
      <c r="G10" s="2"/>
      <c r="H10" s="2"/>
    </row>
    <row r="11" spans="2:8" ht="48" thickBot="1">
      <c r="B11" s="15" t="s">
        <v>5</v>
      </c>
      <c r="C11" s="175" t="s">
        <v>144</v>
      </c>
      <c r="D11" s="175" t="s">
        <v>145</v>
      </c>
      <c r="E11" s="175" t="s">
        <v>146</v>
      </c>
      <c r="F11" s="176" t="s">
        <v>147</v>
      </c>
      <c r="G11" s="2"/>
      <c r="H11" s="2"/>
    </row>
    <row r="12" spans="2:8" ht="15">
      <c r="B12" s="18">
        <v>2011</v>
      </c>
      <c r="C12" s="115">
        <v>6000</v>
      </c>
      <c r="D12" s="115">
        <v>10000</v>
      </c>
      <c r="E12" s="273">
        <v>1</v>
      </c>
      <c r="F12" s="146">
        <f aca="true" t="shared" si="0" ref="F12:F18">D12/E12</f>
        <v>10000</v>
      </c>
      <c r="G12" s="2"/>
      <c r="H12" s="2"/>
    </row>
    <row r="13" spans="2:8" ht="15">
      <c r="B13" s="20">
        <v>2012</v>
      </c>
      <c r="C13" s="116">
        <v>147607.80000000002</v>
      </c>
      <c r="D13" s="116">
        <v>232605</v>
      </c>
      <c r="E13" s="274">
        <v>25</v>
      </c>
      <c r="F13" s="147">
        <f t="shared" si="0"/>
        <v>9304.2</v>
      </c>
      <c r="G13" s="2"/>
      <c r="H13" s="2"/>
    </row>
    <row r="14" spans="2:8" ht="15">
      <c r="B14" s="20">
        <v>2013</v>
      </c>
      <c r="C14" s="116">
        <v>1688485.2419000007</v>
      </c>
      <c r="D14" s="116">
        <v>2310188.2294</v>
      </c>
      <c r="E14" s="274">
        <v>328</v>
      </c>
      <c r="F14" s="147">
        <f t="shared" si="0"/>
        <v>7043.25679695122</v>
      </c>
      <c r="G14" s="2"/>
      <c r="H14" s="2"/>
    </row>
    <row r="15" spans="2:8" ht="15">
      <c r="B15" s="20">
        <v>2014</v>
      </c>
      <c r="C15" s="116">
        <v>801794.49</v>
      </c>
      <c r="D15" s="116">
        <v>1247484.1500000001</v>
      </c>
      <c r="E15" s="274">
        <v>139</v>
      </c>
      <c r="F15" s="147">
        <f t="shared" si="0"/>
        <v>8974.706115107914</v>
      </c>
      <c r="G15" s="2"/>
      <c r="H15" s="2"/>
    </row>
    <row r="16" spans="2:8" ht="15">
      <c r="B16" s="20">
        <v>2015</v>
      </c>
      <c r="C16" s="116">
        <v>1739623.844</v>
      </c>
      <c r="D16" s="116">
        <v>2697536.92</v>
      </c>
      <c r="E16" s="274">
        <v>485</v>
      </c>
      <c r="F16" s="147">
        <f t="shared" si="0"/>
        <v>5561.931793814433</v>
      </c>
      <c r="G16" s="2"/>
      <c r="H16" s="2"/>
    </row>
    <row r="17" spans="2:8" ht="15">
      <c r="B17" s="20">
        <v>2016</v>
      </c>
      <c r="C17" s="116">
        <v>5042667.886</v>
      </c>
      <c r="D17" s="116">
        <v>7986891.73</v>
      </c>
      <c r="E17" s="274">
        <v>1229</v>
      </c>
      <c r="F17" s="147">
        <f t="shared" si="0"/>
        <v>6498.691399511798</v>
      </c>
      <c r="G17" s="2"/>
      <c r="H17" s="2"/>
    </row>
    <row r="18" spans="2:8" ht="15">
      <c r="B18" s="177">
        <v>2017</v>
      </c>
      <c r="C18" s="116">
        <v>13812075.149999999</v>
      </c>
      <c r="D18" s="116">
        <v>20529680.5</v>
      </c>
      <c r="E18" s="274">
        <v>2588</v>
      </c>
      <c r="F18" s="147">
        <f t="shared" si="0"/>
        <v>7932.643160741885</v>
      </c>
      <c r="G18" s="2"/>
      <c r="H18" s="2"/>
    </row>
    <row r="19" spans="2:8" ht="15" thickBot="1">
      <c r="B19" s="93">
        <v>2018</v>
      </c>
      <c r="C19" s="145">
        <v>26226629.89999999</v>
      </c>
      <c r="D19" s="145">
        <v>37466467</v>
      </c>
      <c r="E19" s="275">
        <v>5575</v>
      </c>
      <c r="F19" s="148">
        <f>D19/E19</f>
        <v>6720.442511210762</v>
      </c>
      <c r="G19" s="2"/>
      <c r="H19" s="2"/>
    </row>
    <row r="20" spans="2:8" ht="16.5" thickBot="1">
      <c r="B20" s="178" t="s">
        <v>9</v>
      </c>
      <c r="C20" s="243">
        <f>SUM(C12:C19)</f>
        <v>49464884.31189999</v>
      </c>
      <c r="D20" s="243">
        <f>SUM(D12:D19)</f>
        <v>72480853.52939999</v>
      </c>
      <c r="E20" s="276">
        <f>SUM(E12:E19)</f>
        <v>10370</v>
      </c>
      <c r="F20" s="277">
        <f>D20/E20</f>
        <v>6989.474785863065</v>
      </c>
      <c r="G20" s="2"/>
      <c r="H20" s="2"/>
    </row>
    <row r="21" spans="2:8" ht="15">
      <c r="B21" s="179"/>
      <c r="G21" s="2"/>
      <c r="H21" s="2"/>
    </row>
    <row r="22" spans="7:8" ht="16.5" thickBot="1">
      <c r="G22" s="2"/>
      <c r="H22" s="2"/>
    </row>
    <row r="23" spans="2:8" ht="15" customHeight="1">
      <c r="B23" s="384" t="s">
        <v>195</v>
      </c>
      <c r="C23" s="385"/>
      <c r="D23" s="385"/>
      <c r="E23" s="385"/>
      <c r="F23" s="386"/>
      <c r="G23" s="2"/>
      <c r="H23" s="2"/>
    </row>
    <row r="24" spans="2:8" ht="15.75" customHeight="1" thickBot="1">
      <c r="B24" s="387"/>
      <c r="C24" s="388"/>
      <c r="D24" s="388"/>
      <c r="E24" s="388"/>
      <c r="F24" s="389"/>
      <c r="G24" s="2"/>
      <c r="H24" s="2"/>
    </row>
    <row r="25" spans="7:8" ht="16.5" thickBot="1">
      <c r="G25" s="2"/>
      <c r="H25" s="2"/>
    </row>
    <row r="26" spans="2:6" s="26" customFormat="1" ht="48" thickBot="1">
      <c r="B26" s="180" t="s">
        <v>148</v>
      </c>
      <c r="C26" s="175" t="s">
        <v>144</v>
      </c>
      <c r="D26" s="175" t="s">
        <v>145</v>
      </c>
      <c r="E26" s="175" t="s">
        <v>146</v>
      </c>
      <c r="F26" s="176" t="s">
        <v>147</v>
      </c>
    </row>
    <row r="27" spans="2:8" ht="15">
      <c r="B27" s="181" t="s">
        <v>11</v>
      </c>
      <c r="C27" s="247">
        <v>1238937</v>
      </c>
      <c r="D27" s="248">
        <v>1769910</v>
      </c>
      <c r="E27" s="263">
        <v>251</v>
      </c>
      <c r="F27" s="278">
        <f aca="true" t="shared" si="1" ref="F27:F34">D27/E27</f>
        <v>7051.434262948207</v>
      </c>
      <c r="G27" s="2"/>
      <c r="H27" s="2"/>
    </row>
    <row r="28" spans="2:8" ht="15">
      <c r="B28" s="182" t="s">
        <v>12</v>
      </c>
      <c r="C28" s="249">
        <v>1151549.7</v>
      </c>
      <c r="D28" s="250">
        <v>1645071</v>
      </c>
      <c r="E28" s="264">
        <v>231</v>
      </c>
      <c r="F28" s="261">
        <f>D28/E28</f>
        <v>7121.519480519481</v>
      </c>
      <c r="G28" s="2"/>
      <c r="H28" s="2"/>
    </row>
    <row r="29" spans="2:8" ht="15">
      <c r="B29" s="182" t="s">
        <v>13</v>
      </c>
      <c r="C29" s="249">
        <v>1548211</v>
      </c>
      <c r="D29" s="250">
        <v>2211730</v>
      </c>
      <c r="E29" s="264">
        <v>304</v>
      </c>
      <c r="F29" s="261">
        <f t="shared" si="1"/>
        <v>7275.4276315789475</v>
      </c>
      <c r="G29" s="2"/>
      <c r="H29" s="2"/>
    </row>
    <row r="30" spans="2:8" ht="15">
      <c r="B30" s="182" t="s">
        <v>14</v>
      </c>
      <c r="C30" s="249">
        <v>1487094.7</v>
      </c>
      <c r="D30" s="250">
        <v>2124421</v>
      </c>
      <c r="E30" s="264">
        <v>291</v>
      </c>
      <c r="F30" s="261">
        <f t="shared" si="1"/>
        <v>7300.415807560137</v>
      </c>
      <c r="G30" s="2"/>
      <c r="H30" s="2"/>
    </row>
    <row r="31" spans="2:8" ht="15">
      <c r="B31" s="182" t="s">
        <v>15</v>
      </c>
      <c r="C31" s="249">
        <v>1602016.5</v>
      </c>
      <c r="D31" s="250">
        <v>2288595</v>
      </c>
      <c r="E31" s="264">
        <v>347</v>
      </c>
      <c r="F31" s="261">
        <f t="shared" si="1"/>
        <v>6595.374639769452</v>
      </c>
      <c r="G31" s="2"/>
      <c r="H31" s="2"/>
    </row>
    <row r="32" spans="2:8" ht="15">
      <c r="B32" s="182" t="s">
        <v>16</v>
      </c>
      <c r="C32" s="249">
        <v>2046438.9</v>
      </c>
      <c r="D32" s="250">
        <v>2923337</v>
      </c>
      <c r="E32" s="264">
        <v>401</v>
      </c>
      <c r="F32" s="279">
        <f t="shared" si="1"/>
        <v>7290.117206982543</v>
      </c>
      <c r="G32" s="2"/>
      <c r="H32" s="2"/>
    </row>
    <row r="33" spans="2:8" ht="15">
      <c r="B33" s="182" t="s">
        <v>17</v>
      </c>
      <c r="C33" s="249">
        <v>1961163.4</v>
      </c>
      <c r="D33" s="250">
        <v>2801662</v>
      </c>
      <c r="E33" s="264">
        <v>457</v>
      </c>
      <c r="F33" s="279">
        <f t="shared" si="1"/>
        <v>6130.551422319475</v>
      </c>
      <c r="G33" s="2"/>
      <c r="H33" s="2"/>
    </row>
    <row r="34" spans="2:8" ht="15">
      <c r="B34" s="182" t="s">
        <v>18</v>
      </c>
      <c r="C34" s="249">
        <v>2435810.3</v>
      </c>
      <c r="D34" s="250">
        <v>3479729</v>
      </c>
      <c r="E34" s="264">
        <v>569</v>
      </c>
      <c r="F34" s="279">
        <f t="shared" si="1"/>
        <v>6115.516695957821</v>
      </c>
      <c r="G34" s="2"/>
      <c r="H34" s="2"/>
    </row>
    <row r="35" spans="2:8" ht="15">
      <c r="B35" s="182" t="s">
        <v>19</v>
      </c>
      <c r="C35" s="249">
        <v>3354175.3000000003</v>
      </c>
      <c r="D35" s="250">
        <v>4791679</v>
      </c>
      <c r="E35" s="264">
        <v>711</v>
      </c>
      <c r="F35" s="279">
        <f>D35/E35</f>
        <v>6739.351617440225</v>
      </c>
      <c r="G35" s="2"/>
      <c r="H35" s="2"/>
    </row>
    <row r="36" spans="2:8" ht="15">
      <c r="B36" s="182" t="s">
        <v>20</v>
      </c>
      <c r="C36" s="249">
        <v>3393047</v>
      </c>
      <c r="D36" s="250">
        <v>4847210</v>
      </c>
      <c r="E36" s="264">
        <v>740</v>
      </c>
      <c r="F36" s="279">
        <f>D36/E36</f>
        <v>6550.283783783784</v>
      </c>
      <c r="G36" s="2"/>
      <c r="H36" s="2"/>
    </row>
    <row r="37" spans="2:8" ht="15">
      <c r="B37" s="182" t="s">
        <v>21</v>
      </c>
      <c r="C37" s="249">
        <v>3383424.8000000007</v>
      </c>
      <c r="D37" s="250">
        <v>4833464</v>
      </c>
      <c r="E37" s="264">
        <v>676</v>
      </c>
      <c r="F37" s="279">
        <f aca="true" t="shared" si="2" ref="F37:F38">D37/E37</f>
        <v>7150.094674556213</v>
      </c>
      <c r="G37" s="2"/>
      <c r="H37" s="2"/>
    </row>
    <row r="38" spans="2:8" ht="16.5" thickBot="1">
      <c r="B38" s="231" t="s">
        <v>22</v>
      </c>
      <c r="C38" s="251">
        <v>2624761.3000000003</v>
      </c>
      <c r="D38" s="252">
        <v>3749659</v>
      </c>
      <c r="E38" s="265">
        <v>597</v>
      </c>
      <c r="F38" s="279">
        <f t="shared" si="2"/>
        <v>6280.8358458961475</v>
      </c>
      <c r="G38" s="2"/>
      <c r="H38" s="2"/>
    </row>
    <row r="39" spans="2:8" ht="16.5" thickBot="1">
      <c r="B39" s="183" t="s">
        <v>9</v>
      </c>
      <c r="C39" s="253">
        <f>SUM(C27:C38)</f>
        <v>26226629.900000002</v>
      </c>
      <c r="D39" s="253">
        <f>SUM(D27:D38)</f>
        <v>37466467</v>
      </c>
      <c r="E39" s="266">
        <f>SUM(E27:E38)</f>
        <v>5575</v>
      </c>
      <c r="F39" s="262">
        <f>D39/E39</f>
        <v>6720.442511210762</v>
      </c>
      <c r="G39" s="2"/>
      <c r="H39" s="2"/>
    </row>
    <row r="40" spans="7:8" ht="15">
      <c r="G40" s="2"/>
      <c r="H40" s="2"/>
    </row>
    <row r="41" spans="7:8" ht="16.5" thickBot="1">
      <c r="G41" s="2"/>
      <c r="H41" s="2"/>
    </row>
    <row r="42" spans="2:8" ht="15.75" customHeight="1">
      <c r="B42" s="384" t="s">
        <v>149</v>
      </c>
      <c r="C42" s="385"/>
      <c r="D42" s="385"/>
      <c r="E42" s="385"/>
      <c r="F42" s="386"/>
      <c r="G42" s="2"/>
      <c r="H42" s="2"/>
    </row>
    <row r="43" spans="2:8" ht="16.5" customHeight="1" thickBot="1">
      <c r="B43" s="387"/>
      <c r="C43" s="388"/>
      <c r="D43" s="388"/>
      <c r="E43" s="388"/>
      <c r="F43" s="389"/>
      <c r="G43" s="2"/>
      <c r="H43" s="2"/>
    </row>
    <row r="44" spans="7:8" ht="16.5" thickBot="1">
      <c r="G44" s="2"/>
      <c r="H44" s="2"/>
    </row>
    <row r="45" spans="2:8" ht="62.25" customHeight="1" thickBot="1">
      <c r="B45" s="15" t="s">
        <v>32</v>
      </c>
      <c r="C45" s="16" t="s">
        <v>144</v>
      </c>
      <c r="D45" s="16" t="s">
        <v>145</v>
      </c>
      <c r="E45" s="175" t="s">
        <v>146</v>
      </c>
      <c r="F45" s="17" t="s">
        <v>147</v>
      </c>
      <c r="G45" s="2"/>
      <c r="H45" s="2"/>
    </row>
    <row r="46" spans="2:8" ht="15.75" customHeight="1">
      <c r="B46" s="184" t="s">
        <v>33</v>
      </c>
      <c r="C46" s="244">
        <v>9959754.700000001</v>
      </c>
      <c r="D46" s="244">
        <v>14228221</v>
      </c>
      <c r="E46" s="56">
        <v>2625</v>
      </c>
      <c r="F46" s="146">
        <f>D46/E46</f>
        <v>5420.274666666666</v>
      </c>
      <c r="G46" s="2"/>
      <c r="H46" s="2"/>
    </row>
    <row r="47" spans="2:8" ht="15">
      <c r="B47" s="185" t="s">
        <v>34</v>
      </c>
      <c r="C47" s="245">
        <v>8234173.600000001</v>
      </c>
      <c r="D47" s="245">
        <v>11762958</v>
      </c>
      <c r="E47" s="57">
        <v>1542</v>
      </c>
      <c r="F47" s="147">
        <f>D47/E47</f>
        <v>7628.377431906615</v>
      </c>
      <c r="G47" s="2"/>
      <c r="H47" s="2"/>
    </row>
    <row r="48" spans="2:8" ht="15" thickBot="1">
      <c r="B48" s="186" t="s">
        <v>35</v>
      </c>
      <c r="C48" s="246">
        <v>8032701.6000000015</v>
      </c>
      <c r="D48" s="246">
        <v>11475288</v>
      </c>
      <c r="E48" s="58">
        <v>1408</v>
      </c>
      <c r="F48" s="148">
        <f>D48/E48</f>
        <v>8150.0625</v>
      </c>
      <c r="G48" s="2"/>
      <c r="H48" s="2"/>
    </row>
    <row r="49" spans="2:8" ht="16.5" thickBot="1">
      <c r="B49" s="187" t="s">
        <v>9</v>
      </c>
      <c r="C49" s="242">
        <f>SUM(C46:C48)</f>
        <v>26226629.900000002</v>
      </c>
      <c r="D49" s="243">
        <f>SUM(D46:D48)</f>
        <v>37466467</v>
      </c>
      <c r="E49" s="280">
        <f>SUM(E44:E48)</f>
        <v>5575</v>
      </c>
      <c r="F49" s="277">
        <f>D49/E49</f>
        <v>6720.442511210762</v>
      </c>
      <c r="G49" s="2"/>
      <c r="H49" s="2"/>
    </row>
    <row r="50" spans="2:8" ht="15" customHeight="1">
      <c r="B50" s="394" t="s">
        <v>150</v>
      </c>
      <c r="C50" s="394"/>
      <c r="D50" s="394"/>
      <c r="E50" s="394"/>
      <c r="F50" s="394"/>
      <c r="G50" s="188"/>
      <c r="H50" s="2"/>
    </row>
    <row r="51" spans="2:8" ht="15">
      <c r="B51" s="361"/>
      <c r="C51" s="361"/>
      <c r="D51" s="361"/>
      <c r="E51" s="361"/>
      <c r="F51" s="361"/>
      <c r="G51" s="188"/>
      <c r="H51" s="2"/>
    </row>
    <row r="52" spans="2:8" ht="15" thickBot="1">
      <c r="B52" s="236"/>
      <c r="C52" s="236"/>
      <c r="D52" s="236"/>
      <c r="E52" s="236"/>
      <c r="F52" s="236"/>
      <c r="G52" s="236"/>
      <c r="H52" s="2"/>
    </row>
    <row r="53" spans="2:8" ht="15.75" customHeight="1">
      <c r="B53" s="384" t="s">
        <v>151</v>
      </c>
      <c r="C53" s="385"/>
      <c r="D53" s="385"/>
      <c r="E53" s="385"/>
      <c r="F53" s="386"/>
      <c r="G53" s="2"/>
      <c r="H53" s="2"/>
    </row>
    <row r="54" spans="2:8" ht="14.25" customHeight="1" thickBot="1">
      <c r="B54" s="387"/>
      <c r="C54" s="388"/>
      <c r="D54" s="388"/>
      <c r="E54" s="388"/>
      <c r="F54" s="389"/>
      <c r="G54" s="2"/>
      <c r="H54" s="2"/>
    </row>
    <row r="55" spans="7:8" ht="16.5" thickBot="1">
      <c r="G55" s="2"/>
      <c r="H55" s="2"/>
    </row>
    <row r="56" spans="2:8" ht="48" thickBot="1">
      <c r="B56" s="180" t="s">
        <v>152</v>
      </c>
      <c r="C56" s="175" t="s">
        <v>144</v>
      </c>
      <c r="D56" s="175" t="s">
        <v>145</v>
      </c>
      <c r="E56" s="175" t="s">
        <v>146</v>
      </c>
      <c r="F56" s="176" t="s">
        <v>147</v>
      </c>
      <c r="G56" s="2"/>
      <c r="H56" s="2"/>
    </row>
    <row r="57" spans="2:8" ht="15">
      <c r="B57" s="193" t="s">
        <v>38</v>
      </c>
      <c r="C57" s="282">
        <v>221515</v>
      </c>
      <c r="D57" s="282">
        <v>316450</v>
      </c>
      <c r="E57" s="285">
        <v>60</v>
      </c>
      <c r="F57" s="288">
        <f aca="true" t="shared" si="3" ref="F57:F81">D57/E57</f>
        <v>5274.166666666667</v>
      </c>
      <c r="G57" s="2"/>
      <c r="H57" s="2"/>
    </row>
    <row r="58" spans="2:8" ht="15">
      <c r="B58" s="191" t="s">
        <v>39</v>
      </c>
      <c r="C58" s="240">
        <v>80990</v>
      </c>
      <c r="D58" s="241">
        <v>115700</v>
      </c>
      <c r="E58" s="286">
        <v>23</v>
      </c>
      <c r="F58" s="289">
        <f t="shared" si="3"/>
        <v>5030.434782608696</v>
      </c>
      <c r="G58" s="2"/>
      <c r="H58" s="2"/>
    </row>
    <row r="59" spans="2:8" ht="15">
      <c r="B59" s="191" t="s">
        <v>102</v>
      </c>
      <c r="C59" s="240">
        <v>275905</v>
      </c>
      <c r="D59" s="241">
        <v>394150</v>
      </c>
      <c r="E59" s="286">
        <v>132</v>
      </c>
      <c r="F59" s="289">
        <f t="shared" si="3"/>
        <v>2985.9848484848485</v>
      </c>
      <c r="G59" s="2"/>
      <c r="H59" s="2"/>
    </row>
    <row r="60" spans="2:8" ht="15">
      <c r="B60" s="191" t="s">
        <v>40</v>
      </c>
      <c r="C60" s="240">
        <v>201950</v>
      </c>
      <c r="D60" s="241">
        <v>288500</v>
      </c>
      <c r="E60" s="286">
        <v>36</v>
      </c>
      <c r="F60" s="289">
        <f t="shared" si="3"/>
        <v>8013.888888888889</v>
      </c>
      <c r="G60" s="2"/>
      <c r="H60" s="2"/>
    </row>
    <row r="61" spans="2:8" ht="15">
      <c r="B61" s="191" t="s">
        <v>41</v>
      </c>
      <c r="C61" s="240">
        <v>603470</v>
      </c>
      <c r="D61" s="241">
        <v>862100</v>
      </c>
      <c r="E61" s="286">
        <v>143</v>
      </c>
      <c r="F61" s="289">
        <f t="shared" si="3"/>
        <v>6028.671328671328</v>
      </c>
      <c r="G61" s="2"/>
      <c r="H61" s="2"/>
    </row>
    <row r="62" spans="2:8" ht="15">
      <c r="B62" s="191" t="s">
        <v>42</v>
      </c>
      <c r="C62" s="240">
        <v>907991</v>
      </c>
      <c r="D62" s="241">
        <v>1297130</v>
      </c>
      <c r="E62" s="286">
        <v>160</v>
      </c>
      <c r="F62" s="289">
        <f t="shared" si="3"/>
        <v>8107.0625</v>
      </c>
      <c r="G62" s="2"/>
      <c r="H62" s="2"/>
    </row>
    <row r="63" spans="2:8" ht="15">
      <c r="B63" s="191" t="s">
        <v>43</v>
      </c>
      <c r="C63" s="240">
        <v>351400</v>
      </c>
      <c r="D63" s="241">
        <v>502000</v>
      </c>
      <c r="E63" s="286">
        <v>73</v>
      </c>
      <c r="F63" s="289">
        <f t="shared" si="3"/>
        <v>6876.712328767123</v>
      </c>
      <c r="G63" s="2"/>
      <c r="H63" s="2"/>
    </row>
    <row r="64" spans="2:8" ht="15">
      <c r="B64" s="191" t="s">
        <v>44</v>
      </c>
      <c r="C64" s="240">
        <v>121800</v>
      </c>
      <c r="D64" s="241">
        <v>174000</v>
      </c>
      <c r="E64" s="286">
        <v>24</v>
      </c>
      <c r="F64" s="289">
        <f t="shared" si="3"/>
        <v>7250</v>
      </c>
      <c r="G64" s="2"/>
      <c r="H64" s="2"/>
    </row>
    <row r="65" spans="2:8" ht="15">
      <c r="B65" s="191" t="s">
        <v>153</v>
      </c>
      <c r="C65" s="240">
        <v>316715</v>
      </c>
      <c r="D65" s="241">
        <v>452450</v>
      </c>
      <c r="E65" s="286">
        <v>83</v>
      </c>
      <c r="F65" s="289">
        <f t="shared" si="3"/>
        <v>5451.204819277108</v>
      </c>
      <c r="G65" s="2"/>
      <c r="H65" s="2"/>
    </row>
    <row r="66" spans="2:8" ht="15">
      <c r="B66" s="191" t="s">
        <v>142</v>
      </c>
      <c r="C66" s="240">
        <v>17500</v>
      </c>
      <c r="D66" s="241">
        <v>25000</v>
      </c>
      <c r="E66" s="286">
        <v>1</v>
      </c>
      <c r="F66" s="289">
        <f t="shared" si="3"/>
        <v>25000</v>
      </c>
      <c r="G66" s="2"/>
      <c r="H66" s="2"/>
    </row>
    <row r="67" spans="2:8" ht="15">
      <c r="B67" s="191" t="s">
        <v>45</v>
      </c>
      <c r="C67" s="240">
        <v>2280407.5</v>
      </c>
      <c r="D67" s="241">
        <v>3257725</v>
      </c>
      <c r="E67" s="286">
        <v>600</v>
      </c>
      <c r="F67" s="289">
        <f t="shared" si="3"/>
        <v>5429.541666666667</v>
      </c>
      <c r="G67" s="2"/>
      <c r="H67" s="2"/>
    </row>
    <row r="68" spans="2:8" ht="15">
      <c r="B68" s="191" t="s">
        <v>46</v>
      </c>
      <c r="C68" s="240">
        <v>4942285</v>
      </c>
      <c r="D68" s="241">
        <v>7060260</v>
      </c>
      <c r="E68" s="286">
        <v>1081</v>
      </c>
      <c r="F68" s="289">
        <f t="shared" si="3"/>
        <v>6531.23034227567</v>
      </c>
      <c r="G68" s="2"/>
      <c r="H68" s="2"/>
    </row>
    <row r="69" spans="2:8" ht="15">
      <c r="B69" s="191" t="s">
        <v>100</v>
      </c>
      <c r="C69" s="240">
        <v>1981114.0999999994</v>
      </c>
      <c r="D69" s="241">
        <v>2830163</v>
      </c>
      <c r="E69" s="286">
        <v>782</v>
      </c>
      <c r="F69" s="289">
        <f t="shared" si="3"/>
        <v>3619.134271099744</v>
      </c>
      <c r="G69" s="2"/>
      <c r="H69" s="2"/>
    </row>
    <row r="70" spans="2:8" ht="15">
      <c r="B70" s="191" t="s">
        <v>95</v>
      </c>
      <c r="C70" s="240">
        <v>601265</v>
      </c>
      <c r="D70" s="241">
        <v>858950</v>
      </c>
      <c r="E70" s="286">
        <v>138</v>
      </c>
      <c r="F70" s="289">
        <f t="shared" si="3"/>
        <v>6224.275362318841</v>
      </c>
      <c r="G70" s="2"/>
      <c r="H70" s="2"/>
    </row>
    <row r="71" spans="2:8" ht="15">
      <c r="B71" s="191" t="s">
        <v>93</v>
      </c>
      <c r="C71" s="240">
        <v>1880585</v>
      </c>
      <c r="D71" s="241">
        <v>2686550</v>
      </c>
      <c r="E71" s="286">
        <v>218</v>
      </c>
      <c r="F71" s="289">
        <f t="shared" si="3"/>
        <v>12323.62385321101</v>
      </c>
      <c r="G71" s="2"/>
      <c r="H71" s="2"/>
    </row>
    <row r="72" spans="2:8" ht="15">
      <c r="B72" s="191" t="s">
        <v>101</v>
      </c>
      <c r="C72" s="240">
        <v>384512.8</v>
      </c>
      <c r="D72" s="241">
        <v>549304</v>
      </c>
      <c r="E72" s="286">
        <v>101</v>
      </c>
      <c r="F72" s="289">
        <f t="shared" si="3"/>
        <v>5438.653465346535</v>
      </c>
      <c r="G72" s="2"/>
      <c r="H72" s="2"/>
    </row>
    <row r="73" spans="2:8" ht="15">
      <c r="B73" s="191" t="s">
        <v>122</v>
      </c>
      <c r="C73" s="240">
        <v>871199</v>
      </c>
      <c r="D73" s="241">
        <v>1244570</v>
      </c>
      <c r="E73" s="286">
        <v>153</v>
      </c>
      <c r="F73" s="289">
        <f t="shared" si="3"/>
        <v>8134.444444444444</v>
      </c>
      <c r="G73" s="2"/>
      <c r="H73" s="2"/>
    </row>
    <row r="74" spans="2:8" ht="15">
      <c r="B74" s="191" t="s">
        <v>124</v>
      </c>
      <c r="C74" s="240">
        <v>1491238</v>
      </c>
      <c r="D74" s="241">
        <v>2130340</v>
      </c>
      <c r="E74" s="286">
        <v>374</v>
      </c>
      <c r="F74" s="289">
        <f t="shared" si="3"/>
        <v>5696.096256684492</v>
      </c>
      <c r="G74" s="2"/>
      <c r="H74" s="2"/>
    </row>
    <row r="75" spans="2:8" ht="15">
      <c r="B75" s="191" t="s">
        <v>48</v>
      </c>
      <c r="C75" s="240">
        <v>4409860.7</v>
      </c>
      <c r="D75" s="241">
        <v>6299801</v>
      </c>
      <c r="E75" s="286">
        <v>609</v>
      </c>
      <c r="F75" s="289">
        <f t="shared" si="3"/>
        <v>10344.500821018062</v>
      </c>
      <c r="G75" s="2"/>
      <c r="H75" s="2"/>
    </row>
    <row r="76" spans="2:8" ht="15">
      <c r="B76" s="191" t="s">
        <v>126</v>
      </c>
      <c r="C76" s="240">
        <v>75810</v>
      </c>
      <c r="D76" s="241">
        <v>108300</v>
      </c>
      <c r="E76" s="286">
        <v>26</v>
      </c>
      <c r="F76" s="289">
        <f t="shared" si="3"/>
        <v>4165.384615384615</v>
      </c>
      <c r="G76" s="2"/>
      <c r="H76" s="2"/>
    </row>
    <row r="77" spans="2:8" ht="15">
      <c r="B77" s="191" t="s">
        <v>94</v>
      </c>
      <c r="C77" s="240">
        <v>746340</v>
      </c>
      <c r="D77" s="241">
        <v>1066200</v>
      </c>
      <c r="E77" s="286">
        <v>89</v>
      </c>
      <c r="F77" s="289">
        <f t="shared" si="3"/>
        <v>11979.775280898877</v>
      </c>
      <c r="G77" s="2"/>
      <c r="H77" s="2"/>
    </row>
    <row r="78" spans="2:8" ht="15">
      <c r="B78" s="191" t="s">
        <v>96</v>
      </c>
      <c r="C78" s="240">
        <v>100240</v>
      </c>
      <c r="D78" s="241">
        <v>143200</v>
      </c>
      <c r="E78" s="286">
        <v>26</v>
      </c>
      <c r="F78" s="289">
        <f t="shared" si="3"/>
        <v>5507.692307692308</v>
      </c>
      <c r="G78" s="2"/>
      <c r="H78" s="2"/>
    </row>
    <row r="79" spans="2:8" ht="15">
      <c r="B79" s="191" t="s">
        <v>49</v>
      </c>
      <c r="C79" s="240">
        <v>2266601.4000000004</v>
      </c>
      <c r="D79" s="241">
        <v>3238002</v>
      </c>
      <c r="E79" s="286">
        <v>335</v>
      </c>
      <c r="F79" s="289">
        <f t="shared" si="3"/>
        <v>9665.677611940298</v>
      </c>
      <c r="G79" s="2"/>
      <c r="H79" s="2"/>
    </row>
    <row r="80" spans="2:8" ht="16.5" thickBot="1">
      <c r="B80" s="281" t="s">
        <v>123</v>
      </c>
      <c r="C80" s="283">
        <v>1095935.4</v>
      </c>
      <c r="D80" s="284">
        <v>1565622</v>
      </c>
      <c r="E80" s="287">
        <v>308</v>
      </c>
      <c r="F80" s="290">
        <f t="shared" si="3"/>
        <v>5083.188311688312</v>
      </c>
      <c r="G80" s="2"/>
      <c r="H80" s="2"/>
    </row>
    <row r="81" spans="2:8" ht="16.5" thickBot="1">
      <c r="B81" s="187" t="s">
        <v>154</v>
      </c>
      <c r="C81" s="242">
        <f>SUM(C57:C80)</f>
        <v>26226629.9</v>
      </c>
      <c r="D81" s="242">
        <f>SUM(D57:D80)</f>
        <v>37466467</v>
      </c>
      <c r="E81" s="276">
        <f>SUM(E57:E80)</f>
        <v>5575</v>
      </c>
      <c r="F81" s="277">
        <f t="shared" si="3"/>
        <v>6720.442511210762</v>
      </c>
      <c r="G81" s="2"/>
      <c r="H81" s="2"/>
    </row>
    <row r="82" spans="7:8" ht="15">
      <c r="G82" s="2"/>
      <c r="H82" s="2"/>
    </row>
    <row r="83" spans="7:8" ht="16.5" thickBot="1">
      <c r="G83" s="2"/>
      <c r="H83" s="2"/>
    </row>
    <row r="84" spans="2:8" ht="15">
      <c r="B84" s="384" t="s">
        <v>196</v>
      </c>
      <c r="C84" s="385"/>
      <c r="D84" s="385"/>
      <c r="E84" s="385"/>
      <c r="F84" s="386"/>
      <c r="G84" s="2"/>
      <c r="H84" s="2"/>
    </row>
    <row r="85" spans="2:8" ht="15" thickBot="1">
      <c r="B85" s="387"/>
      <c r="C85" s="388"/>
      <c r="D85" s="388"/>
      <c r="E85" s="388"/>
      <c r="F85" s="389"/>
      <c r="G85" s="2"/>
      <c r="H85" s="2"/>
    </row>
    <row r="86" spans="7:8" ht="16.5" thickBot="1">
      <c r="G86" s="2"/>
      <c r="H86" s="2"/>
    </row>
    <row r="87" spans="2:8" ht="48" thickBot="1">
      <c r="B87" s="237" t="s">
        <v>155</v>
      </c>
      <c r="C87" s="189" t="s">
        <v>144</v>
      </c>
      <c r="D87" s="189" t="s">
        <v>145</v>
      </c>
      <c r="E87" s="189" t="s">
        <v>146</v>
      </c>
      <c r="F87" s="190" t="s">
        <v>147</v>
      </c>
      <c r="G87" s="2"/>
      <c r="H87" s="2"/>
    </row>
    <row r="88" spans="2:8" ht="15">
      <c r="B88" s="192" t="s">
        <v>156</v>
      </c>
      <c r="C88" s="254">
        <v>26181348.899999987</v>
      </c>
      <c r="D88" s="254">
        <v>37401927</v>
      </c>
      <c r="E88" s="233">
        <v>5566</v>
      </c>
      <c r="F88" s="291">
        <f>D88/E88</f>
        <v>6719.713798059648</v>
      </c>
      <c r="G88" s="2"/>
      <c r="H88" s="2"/>
    </row>
    <row r="89" spans="2:8" ht="15">
      <c r="B89" s="112" t="s">
        <v>157</v>
      </c>
      <c r="C89" s="116">
        <v>0</v>
      </c>
      <c r="D89" s="116">
        <v>0</v>
      </c>
      <c r="E89" s="234">
        <v>0</v>
      </c>
      <c r="F89" s="147">
        <f>+_xlfn.IFERROR(D89/E89,0)</f>
        <v>0</v>
      </c>
      <c r="G89" s="2"/>
      <c r="H89" s="2"/>
    </row>
    <row r="90" spans="2:8" ht="15">
      <c r="B90" s="112" t="s">
        <v>158</v>
      </c>
      <c r="C90" s="116">
        <v>0</v>
      </c>
      <c r="D90" s="116">
        <v>0</v>
      </c>
      <c r="E90" s="234">
        <v>0</v>
      </c>
      <c r="F90" s="147">
        <f>+_xlfn.IFERROR(D90/E90,0)</f>
        <v>0</v>
      </c>
      <c r="G90" s="2"/>
      <c r="H90" s="2"/>
    </row>
    <row r="91" spans="2:8" ht="15" thickBot="1">
      <c r="B91" s="79" t="s">
        <v>159</v>
      </c>
      <c r="C91" s="116">
        <v>45281</v>
      </c>
      <c r="D91" s="116">
        <v>64540</v>
      </c>
      <c r="E91" s="234">
        <v>9</v>
      </c>
      <c r="F91" s="147">
        <f>+_xlfn.IFERROR(D91/E91,0)</f>
        <v>7171.111111111111</v>
      </c>
      <c r="G91" s="2"/>
      <c r="H91" s="2"/>
    </row>
    <row r="92" spans="2:8" ht="15" hidden="1" thickBot="1">
      <c r="B92" s="79" t="s">
        <v>68</v>
      </c>
      <c r="C92" s="137">
        <v>0</v>
      </c>
      <c r="D92" s="137">
        <v>0</v>
      </c>
      <c r="E92" s="235">
        <v>0</v>
      </c>
      <c r="F92" s="292">
        <v>0</v>
      </c>
      <c r="G92" s="2"/>
      <c r="H92" s="2"/>
    </row>
    <row r="93" spans="2:8" ht="16.5" thickBot="1">
      <c r="B93" s="237" t="s">
        <v>154</v>
      </c>
      <c r="C93" s="253">
        <f>SUM(C88:C92)</f>
        <v>26226629.899999987</v>
      </c>
      <c r="D93" s="253">
        <f>SUM(D88:D92)</f>
        <v>37466467</v>
      </c>
      <c r="E93" s="232">
        <f>SUM(E88:E92)</f>
        <v>5575</v>
      </c>
      <c r="F93" s="262">
        <f>D93/E93</f>
        <v>6720.442511210762</v>
      </c>
      <c r="G93" s="2"/>
      <c r="H93" s="2"/>
    </row>
    <row r="94" spans="7:8" ht="15">
      <c r="G94" s="2"/>
      <c r="H94" s="2"/>
    </row>
    <row r="95" spans="7:8" ht="16.5" thickBot="1">
      <c r="G95" s="2"/>
      <c r="H95" s="2"/>
    </row>
    <row r="96" spans="2:8" ht="15.75" customHeight="1">
      <c r="B96" s="384" t="s">
        <v>160</v>
      </c>
      <c r="C96" s="385"/>
      <c r="D96" s="385"/>
      <c r="E96" s="385"/>
      <c r="F96" s="386"/>
      <c r="G96" s="2"/>
      <c r="H96" s="2"/>
    </row>
    <row r="97" spans="2:8" ht="16.5" customHeight="1" thickBot="1">
      <c r="B97" s="387"/>
      <c r="C97" s="388"/>
      <c r="D97" s="388"/>
      <c r="E97" s="388"/>
      <c r="F97" s="389"/>
      <c r="G97" s="2"/>
      <c r="H97" s="2"/>
    </row>
    <row r="98" spans="7:8" ht="16.5" thickBot="1">
      <c r="G98" s="2"/>
      <c r="H98" s="2"/>
    </row>
    <row r="99" spans="2:8" ht="48" thickBot="1">
      <c r="B99" s="180" t="s">
        <v>161</v>
      </c>
      <c r="C99" s="175" t="s">
        <v>144</v>
      </c>
      <c r="D99" s="175" t="s">
        <v>145</v>
      </c>
      <c r="E99" s="175" t="s">
        <v>146</v>
      </c>
      <c r="F99" s="228" t="s">
        <v>147</v>
      </c>
      <c r="G99" s="2"/>
      <c r="H99" s="2"/>
    </row>
    <row r="100" spans="2:10" ht="15">
      <c r="B100" s="193" t="s">
        <v>25</v>
      </c>
      <c r="C100" s="248">
        <v>0</v>
      </c>
      <c r="D100" s="247">
        <v>0</v>
      </c>
      <c r="E100" s="56" t="s">
        <v>162</v>
      </c>
      <c r="F100" s="244" t="s">
        <v>162</v>
      </c>
      <c r="G100" s="194"/>
      <c r="H100" s="195"/>
      <c r="I100" s="195"/>
      <c r="J100" s="195"/>
    </row>
    <row r="101" spans="2:10" ht="15">
      <c r="B101" s="191" t="s">
        <v>26</v>
      </c>
      <c r="C101" s="250">
        <v>11829721.400000002</v>
      </c>
      <c r="D101" s="249">
        <v>16899602</v>
      </c>
      <c r="E101" s="57">
        <v>2013</v>
      </c>
      <c r="F101" s="279">
        <f aca="true" t="shared" si="4" ref="F101:F106">D101/E101</f>
        <v>8395.231992051664</v>
      </c>
      <c r="G101" s="194"/>
      <c r="H101" s="195"/>
      <c r="I101" s="195"/>
      <c r="J101" s="195"/>
    </row>
    <row r="102" spans="2:10" ht="15">
      <c r="B102" s="191" t="s">
        <v>103</v>
      </c>
      <c r="C102" s="250">
        <v>13231821.499999998</v>
      </c>
      <c r="D102" s="249">
        <v>18902455</v>
      </c>
      <c r="E102" s="57">
        <v>3320</v>
      </c>
      <c r="F102" s="279">
        <f>D102/E102</f>
        <v>5693.510542168675</v>
      </c>
      <c r="G102" s="194"/>
      <c r="H102" s="195"/>
      <c r="I102" s="195"/>
      <c r="J102" s="195"/>
    </row>
    <row r="103" spans="2:10" ht="15">
      <c r="B103" s="191" t="s">
        <v>27</v>
      </c>
      <c r="C103" s="250">
        <v>657020</v>
      </c>
      <c r="D103" s="249">
        <v>938600</v>
      </c>
      <c r="E103" s="57">
        <v>134</v>
      </c>
      <c r="F103" s="279">
        <f t="shared" si="4"/>
        <v>7004.477611940299</v>
      </c>
      <c r="G103" s="194"/>
      <c r="H103" s="195"/>
      <c r="I103" s="195"/>
      <c r="J103" s="195"/>
    </row>
    <row r="104" spans="2:10" ht="15">
      <c r="B104" s="191" t="s">
        <v>28</v>
      </c>
      <c r="C104" s="250">
        <v>493367</v>
      </c>
      <c r="D104" s="249">
        <v>704810</v>
      </c>
      <c r="E104" s="57">
        <v>106</v>
      </c>
      <c r="F104" s="279">
        <f t="shared" si="4"/>
        <v>6649.1509433962265</v>
      </c>
      <c r="G104" s="194"/>
      <c r="H104" s="195"/>
      <c r="I104" s="195"/>
      <c r="J104" s="195"/>
    </row>
    <row r="105" spans="2:10" ht="16.5" thickBot="1">
      <c r="B105" s="196" t="s">
        <v>29</v>
      </c>
      <c r="C105" s="255">
        <v>14700</v>
      </c>
      <c r="D105" s="256">
        <v>21000</v>
      </c>
      <c r="E105" s="293">
        <v>2</v>
      </c>
      <c r="F105" s="295">
        <f>D105/E105</f>
        <v>10500</v>
      </c>
      <c r="G105" s="194"/>
      <c r="H105" s="195"/>
      <c r="I105" s="195"/>
      <c r="J105" s="195"/>
    </row>
    <row r="106" spans="2:10" ht="16.5" thickBot="1">
      <c r="B106" s="237" t="s">
        <v>154</v>
      </c>
      <c r="C106" s="257">
        <f>SUM(C100:C105)</f>
        <v>26226629.9</v>
      </c>
      <c r="D106" s="257">
        <f>SUM(D100:D105)</f>
        <v>37466467</v>
      </c>
      <c r="E106" s="294">
        <f>SUM(E100:E105)</f>
        <v>5575</v>
      </c>
      <c r="F106" s="262">
        <f t="shared" si="4"/>
        <v>6720.442511210762</v>
      </c>
      <c r="G106" s="2"/>
      <c r="H106" s="195"/>
      <c r="J106" s="195"/>
    </row>
    <row r="107" spans="2:8" ht="15">
      <c r="B107" s="197"/>
      <c r="C107" s="198"/>
      <c r="D107" s="198"/>
      <c r="E107" s="197"/>
      <c r="G107" s="2"/>
      <c r="H107" s="2"/>
    </row>
    <row r="108" spans="2:8" ht="16.5" thickBot="1">
      <c r="B108" s="197"/>
      <c r="C108" s="198"/>
      <c r="D108" s="198"/>
      <c r="E108" s="197"/>
      <c r="G108" s="2"/>
      <c r="H108" s="2"/>
    </row>
    <row r="109" spans="2:8" ht="15.75" customHeight="1">
      <c r="B109" s="384" t="s">
        <v>163</v>
      </c>
      <c r="C109" s="385"/>
      <c r="D109" s="385"/>
      <c r="E109" s="385"/>
      <c r="F109" s="385"/>
      <c r="G109" s="386"/>
      <c r="H109" s="2"/>
    </row>
    <row r="110" spans="2:8" ht="16.5" customHeight="1" thickBot="1">
      <c r="B110" s="387"/>
      <c r="C110" s="388"/>
      <c r="D110" s="388"/>
      <c r="E110" s="388"/>
      <c r="F110" s="388"/>
      <c r="G110" s="389"/>
      <c r="H110" s="2"/>
    </row>
    <row r="111" spans="7:8" ht="16.5" thickBot="1">
      <c r="G111" s="2"/>
      <c r="H111" s="2"/>
    </row>
    <row r="112" spans="2:8" ht="63.75" thickBot="1">
      <c r="B112" s="390" t="s">
        <v>58</v>
      </c>
      <c r="C112" s="391"/>
      <c r="D112" s="199" t="s">
        <v>144</v>
      </c>
      <c r="E112" s="189" t="s">
        <v>145</v>
      </c>
      <c r="F112" s="189" t="s">
        <v>146</v>
      </c>
      <c r="G112" s="190" t="s">
        <v>147</v>
      </c>
      <c r="H112" s="2"/>
    </row>
    <row r="113" spans="2:8" ht="15.75" customHeight="1">
      <c r="B113" s="200" t="s">
        <v>125</v>
      </c>
      <c r="C113" s="201"/>
      <c r="D113" s="258">
        <v>447888</v>
      </c>
      <c r="E113" s="259">
        <v>639840</v>
      </c>
      <c r="F113" s="296">
        <v>64</v>
      </c>
      <c r="G113" s="261">
        <f aca="true" t="shared" si="5" ref="G113:G130">E113/F113</f>
        <v>9997.5</v>
      </c>
      <c r="H113" s="2"/>
    </row>
    <row r="114" spans="2:8" ht="15.75" customHeight="1">
      <c r="B114" s="267" t="s">
        <v>164</v>
      </c>
      <c r="C114" s="268"/>
      <c r="D114" s="258">
        <v>5181697.500000002</v>
      </c>
      <c r="E114" s="259">
        <v>7402425</v>
      </c>
      <c r="F114" s="296">
        <v>1657</v>
      </c>
      <c r="G114" s="261">
        <f t="shared" si="5"/>
        <v>4467.36572118286</v>
      </c>
      <c r="H114" s="2"/>
    </row>
    <row r="115" spans="2:8" ht="18.75" customHeight="1">
      <c r="B115" s="269" t="s">
        <v>99</v>
      </c>
      <c r="C115" s="270"/>
      <c r="D115" s="258">
        <v>7276126.2</v>
      </c>
      <c r="E115" s="259">
        <v>10394466</v>
      </c>
      <c r="F115" s="296">
        <v>1498</v>
      </c>
      <c r="G115" s="261">
        <f t="shared" si="5"/>
        <v>6938.895861148198</v>
      </c>
      <c r="H115" s="2"/>
    </row>
    <row r="116" spans="2:8" ht="15">
      <c r="B116" s="202" t="s">
        <v>165</v>
      </c>
      <c r="C116" s="203"/>
      <c r="D116" s="258">
        <v>1092532.7</v>
      </c>
      <c r="E116" s="259">
        <v>1560761</v>
      </c>
      <c r="F116" s="296">
        <v>245</v>
      </c>
      <c r="G116" s="261">
        <f t="shared" si="5"/>
        <v>6370.45306122449</v>
      </c>
      <c r="H116" s="2"/>
    </row>
    <row r="117" spans="2:8" ht="15.75" customHeight="1">
      <c r="B117" s="204" t="s">
        <v>166</v>
      </c>
      <c r="C117" s="205"/>
      <c r="D117" s="258">
        <v>945952</v>
      </c>
      <c r="E117" s="259">
        <v>1351360</v>
      </c>
      <c r="F117" s="296">
        <v>170</v>
      </c>
      <c r="G117" s="261">
        <f t="shared" si="5"/>
        <v>7949.176470588235</v>
      </c>
      <c r="H117" s="2"/>
    </row>
    <row r="118" spans="2:8" ht="15.75" customHeight="1">
      <c r="B118" s="204" t="s">
        <v>104</v>
      </c>
      <c r="C118" s="205"/>
      <c r="D118" s="258">
        <v>49350</v>
      </c>
      <c r="E118" s="259">
        <v>70500</v>
      </c>
      <c r="F118" s="296">
        <v>12</v>
      </c>
      <c r="G118" s="261">
        <f t="shared" si="5"/>
        <v>5875</v>
      </c>
      <c r="H118" s="2"/>
    </row>
    <row r="119" spans="2:8" ht="15.75" customHeight="1">
      <c r="B119" s="204" t="s">
        <v>143</v>
      </c>
      <c r="C119" s="205"/>
      <c r="D119" s="258">
        <v>28105</v>
      </c>
      <c r="E119" s="259">
        <v>40150</v>
      </c>
      <c r="F119" s="296">
        <v>4</v>
      </c>
      <c r="G119" s="261">
        <f t="shared" si="5"/>
        <v>10037.5</v>
      </c>
      <c r="H119" s="2"/>
    </row>
    <row r="120" spans="2:8" ht="15.75" customHeight="1">
      <c r="B120" s="204" t="s">
        <v>167</v>
      </c>
      <c r="C120" s="205"/>
      <c r="D120" s="258">
        <v>4550</v>
      </c>
      <c r="E120" s="259">
        <v>6500</v>
      </c>
      <c r="F120" s="296">
        <v>2</v>
      </c>
      <c r="G120" s="261">
        <f t="shared" si="5"/>
        <v>3250</v>
      </c>
      <c r="H120" s="2"/>
    </row>
    <row r="121" spans="2:8" ht="15.75" customHeight="1">
      <c r="B121" s="204" t="s">
        <v>168</v>
      </c>
      <c r="C121" s="205"/>
      <c r="D121" s="258">
        <v>185500</v>
      </c>
      <c r="E121" s="259">
        <v>265000</v>
      </c>
      <c r="F121" s="296">
        <v>34</v>
      </c>
      <c r="G121" s="261">
        <f t="shared" si="5"/>
        <v>7794.117647058823</v>
      </c>
      <c r="H121" s="2"/>
    </row>
    <row r="122" spans="2:8" ht="15.75" customHeight="1">
      <c r="B122" s="206" t="s">
        <v>169</v>
      </c>
      <c r="C122" s="101"/>
      <c r="D122" s="258">
        <v>7000</v>
      </c>
      <c r="E122" s="259">
        <v>10000</v>
      </c>
      <c r="F122" s="296">
        <v>1</v>
      </c>
      <c r="G122" s="261">
        <f t="shared" si="5"/>
        <v>10000</v>
      </c>
      <c r="H122" s="2"/>
    </row>
    <row r="123" spans="2:8" ht="15.75" customHeight="1">
      <c r="B123" s="204" t="s">
        <v>170</v>
      </c>
      <c r="C123" s="205"/>
      <c r="D123" s="258">
        <v>1067754.2</v>
      </c>
      <c r="E123" s="259">
        <v>1525216</v>
      </c>
      <c r="F123" s="296">
        <v>221</v>
      </c>
      <c r="G123" s="261">
        <f t="shared" si="5"/>
        <v>6901.429864253394</v>
      </c>
      <c r="H123" s="2"/>
    </row>
    <row r="124" spans="2:8" ht="15.75" customHeight="1">
      <c r="B124" s="204" t="s">
        <v>61</v>
      </c>
      <c r="C124" s="205"/>
      <c r="D124" s="258">
        <v>1393476.7</v>
      </c>
      <c r="E124" s="259">
        <v>1990681</v>
      </c>
      <c r="F124" s="296">
        <v>305</v>
      </c>
      <c r="G124" s="261">
        <f t="shared" si="5"/>
        <v>6526.822950819672</v>
      </c>
      <c r="H124" s="2"/>
    </row>
    <row r="125" spans="2:8" ht="15.75" customHeight="1">
      <c r="B125" s="204" t="s">
        <v>63</v>
      </c>
      <c r="C125" s="205"/>
      <c r="D125" s="258">
        <v>2441310.9</v>
      </c>
      <c r="E125" s="259">
        <v>3487587</v>
      </c>
      <c r="F125" s="296">
        <v>535</v>
      </c>
      <c r="G125" s="261">
        <f t="shared" si="5"/>
        <v>6518.854205607477</v>
      </c>
      <c r="H125" s="2"/>
    </row>
    <row r="126" spans="2:8" ht="15.75" customHeight="1">
      <c r="B126" s="206" t="s">
        <v>64</v>
      </c>
      <c r="C126" s="101"/>
      <c r="D126" s="258">
        <v>97300</v>
      </c>
      <c r="E126" s="259">
        <v>139000</v>
      </c>
      <c r="F126" s="296">
        <v>21</v>
      </c>
      <c r="G126" s="261">
        <f t="shared" si="5"/>
        <v>6619.047619047619</v>
      </c>
      <c r="H126" s="2"/>
    </row>
    <row r="127" spans="2:8" ht="15.75" customHeight="1">
      <c r="B127" s="204" t="s">
        <v>171</v>
      </c>
      <c r="C127" s="205"/>
      <c r="D127" s="258">
        <v>293364.4</v>
      </c>
      <c r="E127" s="259">
        <v>419092</v>
      </c>
      <c r="F127" s="296">
        <v>70</v>
      </c>
      <c r="G127" s="261">
        <f t="shared" si="5"/>
        <v>5987.028571428571</v>
      </c>
      <c r="H127" s="2"/>
    </row>
    <row r="128" spans="2:8" ht="15.75" customHeight="1">
      <c r="B128" s="204" t="s">
        <v>105</v>
      </c>
      <c r="C128" s="205"/>
      <c r="D128" s="258">
        <v>139251</v>
      </c>
      <c r="E128" s="259">
        <v>198930</v>
      </c>
      <c r="F128" s="296">
        <v>23</v>
      </c>
      <c r="G128" s="261">
        <f t="shared" si="5"/>
        <v>8649.130434782608</v>
      </c>
      <c r="H128" s="2"/>
    </row>
    <row r="129" spans="2:8" ht="16.5" customHeight="1" thickBot="1">
      <c r="B129" s="204" t="s">
        <v>65</v>
      </c>
      <c r="C129" s="205"/>
      <c r="D129" s="258">
        <v>5575471.3</v>
      </c>
      <c r="E129" s="259">
        <v>7964959</v>
      </c>
      <c r="F129" s="296">
        <v>713</v>
      </c>
      <c r="G129" s="261">
        <f t="shared" si="5"/>
        <v>11171.05049088359</v>
      </c>
      <c r="H129" s="2"/>
    </row>
    <row r="130" spans="2:8" ht="16.5" thickBot="1">
      <c r="B130" s="392" t="s">
        <v>154</v>
      </c>
      <c r="C130" s="393"/>
      <c r="D130" s="260">
        <f>SUM(D113:D129)</f>
        <v>26226629.9</v>
      </c>
      <c r="E130" s="257">
        <f>SUM(E113:E129)</f>
        <v>37466467</v>
      </c>
      <c r="F130" s="294">
        <f>SUM(F113:F129)</f>
        <v>5575</v>
      </c>
      <c r="G130" s="262">
        <f t="shared" si="5"/>
        <v>6720.442511210762</v>
      </c>
      <c r="H130" s="2"/>
    </row>
    <row r="131" ht="15">
      <c r="H131" s="2"/>
    </row>
    <row r="132" spans="2:8" ht="15">
      <c r="B132" s="73" t="s">
        <v>88</v>
      </c>
      <c r="H132" s="2"/>
    </row>
    <row r="133" spans="2:8" ht="15">
      <c r="B133" s="73" t="s">
        <v>89</v>
      </c>
      <c r="H133" s="2"/>
    </row>
    <row r="134" ht="15">
      <c r="H134" s="2"/>
    </row>
    <row r="135" ht="15">
      <c r="H135" s="2"/>
    </row>
  </sheetData>
  <mergeCells count="10">
    <mergeCell ref="B96:F97"/>
    <mergeCell ref="B109:G110"/>
    <mergeCell ref="B112:C112"/>
    <mergeCell ref="B130:C130"/>
    <mergeCell ref="B8:F9"/>
    <mergeCell ref="B23:F24"/>
    <mergeCell ref="B42:F43"/>
    <mergeCell ref="B50:F51"/>
    <mergeCell ref="B53:F54"/>
    <mergeCell ref="B84:F8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00102615356"/>
  </sheetPr>
  <dimension ref="A12:DO105"/>
  <sheetViews>
    <sheetView showGridLines="0" zoomScale="90" zoomScaleNormal="90" workbookViewId="0" topLeftCell="A1">
      <selection activeCell="G59" sqref="G59"/>
    </sheetView>
  </sheetViews>
  <sheetFormatPr defaultColWidth="11.421875" defaultRowHeight="15"/>
  <cols>
    <col min="1" max="2" width="11.421875" style="207" customWidth="1"/>
    <col min="3" max="3" width="20.28125" style="208" customWidth="1"/>
    <col min="4" max="4" width="25.28125" style="208" customWidth="1"/>
    <col min="5" max="5" width="23.00390625" style="208" customWidth="1"/>
    <col min="6" max="6" width="21.57421875" style="208" customWidth="1"/>
    <col min="7" max="7" width="20.140625" style="208" customWidth="1"/>
    <col min="8" max="8" width="13.00390625" style="208" bestFit="1" customWidth="1"/>
    <col min="9" max="9" width="13.421875" style="207" bestFit="1" customWidth="1"/>
    <col min="10" max="119" width="11.421875" style="207" customWidth="1"/>
    <col min="120" max="16384" width="11.421875" style="208" customWidth="1"/>
  </cols>
  <sheetData>
    <row r="1" s="207" customFormat="1" ht="15"/>
    <row r="2" s="207" customFormat="1" ht="15"/>
    <row r="3" s="207" customFormat="1" ht="15"/>
    <row r="4" s="207" customFormat="1" ht="15"/>
    <row r="5" s="207" customFormat="1" ht="15"/>
    <row r="6" s="207" customFormat="1" ht="15"/>
    <row r="7" s="207" customFormat="1" ht="15"/>
    <row r="8" s="207" customFormat="1" ht="15"/>
    <row r="9" s="207" customFormat="1" ht="15"/>
    <row r="10" s="207" customFormat="1" ht="15"/>
    <row r="11" s="207" customFormat="1" ht="15.75" thickBot="1"/>
    <row r="12" spans="3:119" ht="15" customHeight="1">
      <c r="C12" s="395" t="s">
        <v>172</v>
      </c>
      <c r="D12" s="396"/>
      <c r="E12" s="396"/>
      <c r="F12" s="397"/>
      <c r="G12" s="207"/>
      <c r="H12" s="207"/>
      <c r="DM12" s="208"/>
      <c r="DN12" s="208"/>
      <c r="DO12" s="208"/>
    </row>
    <row r="13" spans="3:119" ht="22.5" customHeight="1" thickBot="1">
      <c r="C13" s="398"/>
      <c r="D13" s="399"/>
      <c r="E13" s="399"/>
      <c r="F13" s="400"/>
      <c r="G13" s="207"/>
      <c r="H13" s="207"/>
      <c r="DM13" s="208"/>
      <c r="DN13" s="208"/>
      <c r="DO13" s="208"/>
    </row>
    <row r="14" s="207" customFormat="1" ht="15.75" thickBot="1">
      <c r="J14" s="209"/>
    </row>
    <row r="15" spans="1:116" s="212" customFormat="1" ht="30" customHeight="1" thickBot="1">
      <c r="A15" s="207"/>
      <c r="B15" s="26"/>
      <c r="C15" s="15" t="s">
        <v>5</v>
      </c>
      <c r="D15" s="175" t="s">
        <v>173</v>
      </c>
      <c r="E15" s="210" t="s">
        <v>59</v>
      </c>
      <c r="F15" s="211" t="s">
        <v>174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</row>
    <row r="16" spans="3:119" ht="15">
      <c r="C16" s="213">
        <v>2015</v>
      </c>
      <c r="D16" s="297">
        <v>1446623.7800000003</v>
      </c>
      <c r="E16" s="301">
        <v>32</v>
      </c>
      <c r="F16" s="302">
        <f>+D16/E16</f>
        <v>45206.99312500001</v>
      </c>
      <c r="G16" s="207"/>
      <c r="H16" s="207"/>
      <c r="DM16" s="208"/>
      <c r="DN16" s="208"/>
      <c r="DO16" s="208"/>
    </row>
    <row r="17" spans="3:119" ht="15">
      <c r="C17" s="214">
        <v>2016</v>
      </c>
      <c r="D17" s="298">
        <v>8018890.389999998</v>
      </c>
      <c r="E17" s="303">
        <v>79</v>
      </c>
      <c r="F17" s="304">
        <f>+D17/E17</f>
        <v>101504.94164556959</v>
      </c>
      <c r="G17" s="209"/>
      <c r="H17" s="207"/>
      <c r="DM17" s="208"/>
      <c r="DN17" s="208"/>
      <c r="DO17" s="208"/>
    </row>
    <row r="18" spans="3:119" ht="15">
      <c r="C18" s="177">
        <v>2017</v>
      </c>
      <c r="D18" s="298">
        <v>7718236.64</v>
      </c>
      <c r="E18" s="303">
        <v>106</v>
      </c>
      <c r="F18" s="304">
        <f>+D18/E18</f>
        <v>72813.55320754717</v>
      </c>
      <c r="G18" s="207"/>
      <c r="H18" s="207"/>
      <c r="DM18" s="208"/>
      <c r="DN18" s="208"/>
      <c r="DO18" s="208"/>
    </row>
    <row r="19" spans="3:119" ht="15.75" thickBot="1">
      <c r="C19" s="93">
        <v>2018</v>
      </c>
      <c r="D19" s="299">
        <v>9713311.12</v>
      </c>
      <c r="E19" s="305">
        <v>132</v>
      </c>
      <c r="F19" s="306">
        <f>+D19/E19</f>
        <v>73585.6903030303</v>
      </c>
      <c r="G19" s="207"/>
      <c r="H19" s="207"/>
      <c r="DM19" s="208"/>
      <c r="DN19" s="208"/>
      <c r="DO19" s="208"/>
    </row>
    <row r="20" spans="3:119" ht="15.75" thickBot="1">
      <c r="C20" s="37" t="s">
        <v>9</v>
      </c>
      <c r="D20" s="300">
        <f>SUM(D16:D19)</f>
        <v>26897061.93</v>
      </c>
      <c r="E20" s="307">
        <f>SUM(E16:E19)</f>
        <v>349</v>
      </c>
      <c r="F20" s="308">
        <f>+D20/E20</f>
        <v>77068.9453581662</v>
      </c>
      <c r="G20" s="207"/>
      <c r="H20" s="207"/>
      <c r="DM20" s="208"/>
      <c r="DN20" s="208"/>
      <c r="DO20" s="208"/>
    </row>
    <row r="21" s="207" customFormat="1" ht="15">
      <c r="C21" s="179"/>
    </row>
    <row r="22" s="207" customFormat="1" ht="15.75" thickBot="1"/>
    <row r="23" spans="3:6" s="207" customFormat="1" ht="15" customHeight="1">
      <c r="C23" s="401" t="s">
        <v>175</v>
      </c>
      <c r="D23" s="402"/>
      <c r="E23" s="402"/>
      <c r="F23" s="403"/>
    </row>
    <row r="24" spans="3:6" s="207" customFormat="1" ht="15" customHeight="1" thickBot="1">
      <c r="C24" s="404"/>
      <c r="D24" s="405"/>
      <c r="E24" s="405"/>
      <c r="F24" s="406"/>
    </row>
    <row r="25" s="207" customFormat="1" ht="15.75" customHeight="1" thickBot="1"/>
    <row r="26" spans="3:6" s="207" customFormat="1" ht="16.5" thickBot="1">
      <c r="C26" s="180" t="s">
        <v>148</v>
      </c>
      <c r="D26" s="175" t="s">
        <v>173</v>
      </c>
      <c r="E26" s="210" t="s">
        <v>59</v>
      </c>
      <c r="F26" s="215" t="s">
        <v>174</v>
      </c>
    </row>
    <row r="27" spans="3:6" s="207" customFormat="1" ht="15">
      <c r="C27" s="216" t="s">
        <v>11</v>
      </c>
      <c r="D27" s="309">
        <v>1134796.68</v>
      </c>
      <c r="E27" s="273">
        <v>10</v>
      </c>
      <c r="F27" s="313">
        <f>+_xlfn.IFERROR(D27/E27,0)</f>
        <v>113479.66799999999</v>
      </c>
    </row>
    <row r="28" spans="3:6" s="207" customFormat="1" ht="15">
      <c r="C28" s="217" t="s">
        <v>12</v>
      </c>
      <c r="D28" s="117">
        <v>504517.57000000007</v>
      </c>
      <c r="E28" s="274">
        <v>9</v>
      </c>
      <c r="F28" s="314">
        <f>+_xlfn.IFERROR(D28/E28,0)</f>
        <v>56057.507777777784</v>
      </c>
    </row>
    <row r="29" spans="3:6" s="207" customFormat="1" ht="15">
      <c r="C29" s="217" t="s">
        <v>13</v>
      </c>
      <c r="D29" s="117">
        <v>753225.7699999999</v>
      </c>
      <c r="E29" s="274">
        <v>12</v>
      </c>
      <c r="F29" s="314">
        <f aca="true" t="shared" si="0" ref="F29:F38">+_xlfn.IFERROR(D29/E29,0)</f>
        <v>62768.814166666656</v>
      </c>
    </row>
    <row r="30" spans="3:6" s="207" customFormat="1" ht="15">
      <c r="C30" s="217" t="s">
        <v>14</v>
      </c>
      <c r="D30" s="117">
        <v>893960.8999999999</v>
      </c>
      <c r="E30" s="274">
        <v>12</v>
      </c>
      <c r="F30" s="314">
        <f t="shared" si="0"/>
        <v>74496.74166666665</v>
      </c>
    </row>
    <row r="31" spans="3:6" s="207" customFormat="1" ht="15">
      <c r="C31" s="217" t="s">
        <v>15</v>
      </c>
      <c r="D31" s="117">
        <v>796181.68</v>
      </c>
      <c r="E31" s="274">
        <v>11</v>
      </c>
      <c r="F31" s="314">
        <f t="shared" si="0"/>
        <v>72380.15272727273</v>
      </c>
    </row>
    <row r="32" spans="3:6" s="207" customFormat="1" ht="15">
      <c r="C32" s="217" t="s">
        <v>16</v>
      </c>
      <c r="D32" s="117">
        <v>1201296.91</v>
      </c>
      <c r="E32" s="274">
        <v>17</v>
      </c>
      <c r="F32" s="314">
        <f t="shared" si="0"/>
        <v>70664.52411764706</v>
      </c>
    </row>
    <row r="33" spans="3:6" s="207" customFormat="1" ht="15">
      <c r="C33" s="217" t="s">
        <v>17</v>
      </c>
      <c r="D33" s="117">
        <v>552538.8700000001</v>
      </c>
      <c r="E33" s="274">
        <v>6</v>
      </c>
      <c r="F33" s="314">
        <f t="shared" si="0"/>
        <v>92089.81166666669</v>
      </c>
    </row>
    <row r="34" spans="3:6" s="207" customFormat="1" ht="15">
      <c r="C34" s="217" t="s">
        <v>18</v>
      </c>
      <c r="D34" s="117">
        <v>928904.9500000001</v>
      </c>
      <c r="E34" s="274">
        <v>11</v>
      </c>
      <c r="F34" s="314">
        <f t="shared" si="0"/>
        <v>84445.90454545456</v>
      </c>
    </row>
    <row r="35" spans="3:6" s="207" customFormat="1" ht="15">
      <c r="C35" s="217" t="s">
        <v>19</v>
      </c>
      <c r="D35" s="117">
        <v>887578.7000000001</v>
      </c>
      <c r="E35" s="274">
        <v>14</v>
      </c>
      <c r="F35" s="314">
        <f t="shared" si="0"/>
        <v>63398.478571428575</v>
      </c>
    </row>
    <row r="36" spans="3:6" s="207" customFormat="1" ht="15">
      <c r="C36" s="219" t="s">
        <v>20</v>
      </c>
      <c r="D36" s="310">
        <v>609214.4500000001</v>
      </c>
      <c r="E36" s="312">
        <v>10</v>
      </c>
      <c r="F36" s="314">
        <f t="shared" si="0"/>
        <v>60921.44500000001</v>
      </c>
    </row>
    <row r="37" spans="3:6" s="207" customFormat="1" ht="15">
      <c r="C37" s="217" t="s">
        <v>21</v>
      </c>
      <c r="D37" s="117">
        <v>516597.71</v>
      </c>
      <c r="E37" s="274">
        <v>8</v>
      </c>
      <c r="F37" s="314">
        <f t="shared" si="0"/>
        <v>64574.71375</v>
      </c>
    </row>
    <row r="38" spans="3:6" s="207" customFormat="1" ht="15.75" thickBot="1">
      <c r="C38" s="217" t="s">
        <v>22</v>
      </c>
      <c r="D38" s="117">
        <v>934496.93</v>
      </c>
      <c r="E38" s="274">
        <v>12</v>
      </c>
      <c r="F38" s="314">
        <f t="shared" si="0"/>
        <v>77874.74416666667</v>
      </c>
    </row>
    <row r="39" spans="3:6" s="207" customFormat="1" ht="15.75" thickBot="1">
      <c r="C39" s="220" t="s">
        <v>9</v>
      </c>
      <c r="D39" s="311">
        <f>SUM(D27:D38)</f>
        <v>9713311.120000001</v>
      </c>
      <c r="E39" s="107">
        <f>SUM(E27:E38)</f>
        <v>132</v>
      </c>
      <c r="F39" s="315">
        <f>+D39/E39</f>
        <v>73585.69030303031</v>
      </c>
    </row>
    <row r="40" s="207" customFormat="1" ht="15"/>
    <row r="41" s="207" customFormat="1" ht="15.75" thickBot="1"/>
    <row r="42" spans="3:6" s="207" customFormat="1" ht="15" customHeight="1">
      <c r="C42" s="395" t="s">
        <v>193</v>
      </c>
      <c r="D42" s="396"/>
      <c r="E42" s="396"/>
      <c r="F42" s="397"/>
    </row>
    <row r="43" spans="3:6" s="207" customFormat="1" ht="15.75" customHeight="1" thickBot="1">
      <c r="C43" s="398"/>
      <c r="D43" s="399"/>
      <c r="E43" s="399"/>
      <c r="F43" s="400"/>
    </row>
    <row r="44" s="207" customFormat="1" ht="15.75" thickBot="1"/>
    <row r="45" spans="3:6" s="207" customFormat="1" ht="16.5" thickBot="1">
      <c r="C45" s="180" t="s">
        <v>152</v>
      </c>
      <c r="D45" s="175" t="s">
        <v>173</v>
      </c>
      <c r="E45" s="210" t="s">
        <v>59</v>
      </c>
      <c r="F45" s="211" t="s">
        <v>174</v>
      </c>
    </row>
    <row r="46" spans="3:6" s="207" customFormat="1" ht="15">
      <c r="C46" s="221" t="s">
        <v>176</v>
      </c>
      <c r="D46" s="309">
        <v>266425.65</v>
      </c>
      <c r="E46" s="317">
        <v>7</v>
      </c>
      <c r="F46" s="320">
        <f aca="true" t="shared" si="1" ref="F46:F62">+_xlfn.IFERROR(D46/E46,0)</f>
        <v>38060.80714285715</v>
      </c>
    </row>
    <row r="47" spans="3:6" s="207" customFormat="1" ht="15">
      <c r="C47" s="222" t="s">
        <v>177</v>
      </c>
      <c r="D47" s="117">
        <v>2766314.6399999997</v>
      </c>
      <c r="E47" s="318">
        <v>29</v>
      </c>
      <c r="F47" s="321">
        <f t="shared" si="1"/>
        <v>95390.15999999999</v>
      </c>
    </row>
    <row r="48" spans="3:6" s="207" customFormat="1" ht="15">
      <c r="C48" s="222" t="s">
        <v>178</v>
      </c>
      <c r="D48" s="117">
        <v>460116.32999999996</v>
      </c>
      <c r="E48" s="318">
        <v>8</v>
      </c>
      <c r="F48" s="321">
        <f t="shared" si="1"/>
        <v>57514.541249999995</v>
      </c>
    </row>
    <row r="49" spans="3:6" s="207" customFormat="1" ht="15">
      <c r="C49" s="222" t="s">
        <v>179</v>
      </c>
      <c r="D49" s="117">
        <v>304791.77999999997</v>
      </c>
      <c r="E49" s="318">
        <v>5</v>
      </c>
      <c r="F49" s="321">
        <f t="shared" si="1"/>
        <v>60958.35599999999</v>
      </c>
    </row>
    <row r="50" spans="3:6" s="207" customFormat="1" ht="15">
      <c r="C50" s="222" t="s">
        <v>191</v>
      </c>
      <c r="D50" s="117">
        <v>25000</v>
      </c>
      <c r="E50" s="318">
        <v>1</v>
      </c>
      <c r="F50" s="321">
        <f t="shared" si="1"/>
        <v>25000</v>
      </c>
    </row>
    <row r="51" spans="3:6" s="207" customFormat="1" ht="15">
      <c r="C51" s="222" t="s">
        <v>182</v>
      </c>
      <c r="D51" s="117">
        <v>2301002.55</v>
      </c>
      <c r="E51" s="318">
        <v>23</v>
      </c>
      <c r="F51" s="321">
        <f t="shared" si="1"/>
        <v>100043.58913043478</v>
      </c>
    </row>
    <row r="52" spans="3:6" s="207" customFormat="1" ht="15">
      <c r="C52" s="222" t="s">
        <v>183</v>
      </c>
      <c r="D52" s="117">
        <v>1410729.0000000002</v>
      </c>
      <c r="E52" s="318">
        <v>25</v>
      </c>
      <c r="F52" s="321">
        <f t="shared" si="1"/>
        <v>56429.16000000001</v>
      </c>
    </row>
    <row r="53" spans="3:6" s="207" customFormat="1" ht="15">
      <c r="C53" s="229" t="s">
        <v>181</v>
      </c>
      <c r="D53" s="316">
        <v>122635.53</v>
      </c>
      <c r="E53" s="319">
        <v>3</v>
      </c>
      <c r="F53" s="321">
        <f t="shared" si="1"/>
        <v>40878.51</v>
      </c>
    </row>
    <row r="54" spans="3:6" s="207" customFormat="1" ht="15">
      <c r="C54" s="229" t="s">
        <v>180</v>
      </c>
      <c r="D54" s="316">
        <v>50000</v>
      </c>
      <c r="E54" s="319">
        <v>1</v>
      </c>
      <c r="F54" s="321">
        <f t="shared" si="1"/>
        <v>50000</v>
      </c>
    </row>
    <row r="55" spans="3:6" s="207" customFormat="1" ht="15">
      <c r="C55" s="229" t="s">
        <v>192</v>
      </c>
      <c r="D55" s="316">
        <v>50000</v>
      </c>
      <c r="E55" s="319">
        <v>1</v>
      </c>
      <c r="F55" s="321">
        <f t="shared" si="1"/>
        <v>50000</v>
      </c>
    </row>
    <row r="56" spans="3:6" s="207" customFormat="1" ht="15">
      <c r="C56" s="229" t="s">
        <v>49</v>
      </c>
      <c r="D56" s="316">
        <v>545479.27</v>
      </c>
      <c r="E56" s="319">
        <v>7</v>
      </c>
      <c r="F56" s="321">
        <f t="shared" si="1"/>
        <v>77925.61</v>
      </c>
    </row>
    <row r="57" spans="3:6" s="207" customFormat="1" ht="15">
      <c r="C57" s="229" t="s">
        <v>41</v>
      </c>
      <c r="D57" s="316">
        <v>732299.58</v>
      </c>
      <c r="E57" s="319">
        <v>10</v>
      </c>
      <c r="F57" s="321">
        <f t="shared" si="1"/>
        <v>73229.958</v>
      </c>
    </row>
    <row r="58" spans="3:6" s="207" customFormat="1" ht="15">
      <c r="C58" s="229" t="s">
        <v>39</v>
      </c>
      <c r="D58" s="316">
        <v>70302.84999999999</v>
      </c>
      <c r="E58" s="319">
        <v>2</v>
      </c>
      <c r="F58" s="321">
        <f t="shared" si="1"/>
        <v>35151.424999999996</v>
      </c>
    </row>
    <row r="59" spans="3:6" s="207" customFormat="1" ht="15">
      <c r="C59" s="229" t="s">
        <v>48</v>
      </c>
      <c r="D59" s="316">
        <v>410028.21</v>
      </c>
      <c r="E59" s="319">
        <v>7</v>
      </c>
      <c r="F59" s="321">
        <f t="shared" si="1"/>
        <v>58575.45857142857</v>
      </c>
    </row>
    <row r="60" spans="3:6" s="207" customFormat="1" ht="15">
      <c r="C60" s="229" t="s">
        <v>95</v>
      </c>
      <c r="D60" s="316">
        <v>101186.11</v>
      </c>
      <c r="E60" s="319">
        <v>1</v>
      </c>
      <c r="F60" s="321">
        <f t="shared" si="1"/>
        <v>101186.11</v>
      </c>
    </row>
    <row r="61" spans="3:6" s="207" customFormat="1" ht="15">
      <c r="C61" s="229" t="s">
        <v>46</v>
      </c>
      <c r="D61" s="316">
        <v>66999.62</v>
      </c>
      <c r="E61" s="319">
        <v>1</v>
      </c>
      <c r="F61" s="321">
        <f t="shared" si="1"/>
        <v>66999.62</v>
      </c>
    </row>
    <row r="62" spans="3:6" s="207" customFormat="1" ht="15.75" thickBot="1">
      <c r="C62" s="323" t="s">
        <v>42</v>
      </c>
      <c r="D62" s="118">
        <v>30000</v>
      </c>
      <c r="E62" s="324">
        <v>1</v>
      </c>
      <c r="F62" s="325">
        <f t="shared" si="1"/>
        <v>30000</v>
      </c>
    </row>
    <row r="63" spans="3:6" s="207" customFormat="1" ht="15.75" thickBot="1">
      <c r="C63" s="271" t="s">
        <v>9</v>
      </c>
      <c r="D63" s="327">
        <f>SUM(D46:D62)</f>
        <v>9713311.12</v>
      </c>
      <c r="E63" s="39">
        <f>SUM(E46:E62)</f>
        <v>132</v>
      </c>
      <c r="F63" s="322">
        <f>+D63/E63</f>
        <v>73585.6903030303</v>
      </c>
    </row>
    <row r="64" s="207" customFormat="1" ht="15"/>
    <row r="65" s="207" customFormat="1" ht="15.75" thickBot="1"/>
    <row r="66" spans="3:7" s="207" customFormat="1" ht="15">
      <c r="C66" s="395" t="s">
        <v>184</v>
      </c>
      <c r="D66" s="396"/>
      <c r="E66" s="396"/>
      <c r="F66" s="396"/>
      <c r="G66" s="397"/>
    </row>
    <row r="67" spans="3:7" s="207" customFormat="1" ht="15.75" thickBot="1">
      <c r="C67" s="398"/>
      <c r="D67" s="399"/>
      <c r="E67" s="399"/>
      <c r="F67" s="399"/>
      <c r="G67" s="400"/>
    </row>
    <row r="68" s="207" customFormat="1" ht="15.75" thickBot="1"/>
    <row r="69" spans="4:7" s="207" customFormat="1" ht="16.5" thickBot="1">
      <c r="D69" s="392" t="s">
        <v>185</v>
      </c>
      <c r="E69" s="393"/>
      <c r="F69" s="393" t="s">
        <v>186</v>
      </c>
      <c r="G69" s="407"/>
    </row>
    <row r="70" spans="3:7" s="207" customFormat="1" ht="16.5" thickBot="1">
      <c r="C70" s="237" t="s">
        <v>148</v>
      </c>
      <c r="D70" s="238" t="s">
        <v>59</v>
      </c>
      <c r="E70" s="238" t="s">
        <v>173</v>
      </c>
      <c r="F70" s="238" t="s">
        <v>59</v>
      </c>
      <c r="G70" s="239" t="s">
        <v>173</v>
      </c>
    </row>
    <row r="71" spans="3:7" s="207" customFormat="1" ht="15">
      <c r="C71" s="216" t="s">
        <v>11</v>
      </c>
      <c r="D71" s="330">
        <v>7</v>
      </c>
      <c r="E71" s="309">
        <v>541000</v>
      </c>
      <c r="F71" s="317">
        <v>3</v>
      </c>
      <c r="G71" s="320">
        <v>593796.6799999999</v>
      </c>
    </row>
    <row r="72" spans="3:7" s="207" customFormat="1" ht="15">
      <c r="C72" s="217" t="s">
        <v>12</v>
      </c>
      <c r="D72" s="224">
        <v>3</v>
      </c>
      <c r="E72" s="117">
        <v>100151.89</v>
      </c>
      <c r="F72" s="318">
        <v>6</v>
      </c>
      <c r="G72" s="321">
        <v>404365.68000000005</v>
      </c>
    </row>
    <row r="73" spans="3:7" s="207" customFormat="1" ht="15">
      <c r="C73" s="217" t="s">
        <v>13</v>
      </c>
      <c r="D73" s="224">
        <v>5</v>
      </c>
      <c r="E73" s="117">
        <v>240000</v>
      </c>
      <c r="F73" s="318">
        <v>7</v>
      </c>
      <c r="G73" s="321">
        <v>513225.77</v>
      </c>
    </row>
    <row r="74" spans="3:7" s="207" customFormat="1" ht="15">
      <c r="C74" s="217" t="s">
        <v>14</v>
      </c>
      <c r="D74" s="224">
        <v>7</v>
      </c>
      <c r="E74" s="117">
        <v>372000</v>
      </c>
      <c r="F74" s="318">
        <v>5</v>
      </c>
      <c r="G74" s="321">
        <v>521960.9</v>
      </c>
    </row>
    <row r="75" spans="3:7" s="207" customFormat="1" ht="15">
      <c r="C75" s="217" t="s">
        <v>15</v>
      </c>
      <c r="D75" s="224">
        <v>2</v>
      </c>
      <c r="E75" s="117">
        <v>20000</v>
      </c>
      <c r="F75" s="318">
        <v>9</v>
      </c>
      <c r="G75" s="321">
        <v>776181.68</v>
      </c>
    </row>
    <row r="76" spans="3:7" s="207" customFormat="1" ht="15">
      <c r="C76" s="217" t="s">
        <v>16</v>
      </c>
      <c r="D76" s="224">
        <v>6</v>
      </c>
      <c r="E76" s="117">
        <v>296072.27</v>
      </c>
      <c r="F76" s="318">
        <v>11</v>
      </c>
      <c r="G76" s="321">
        <v>905224.6400000001</v>
      </c>
    </row>
    <row r="77" spans="3:7" s="207" customFormat="1" ht="15">
      <c r="C77" s="217" t="s">
        <v>17</v>
      </c>
      <c r="D77" s="224">
        <v>1</v>
      </c>
      <c r="E77" s="117">
        <v>20000</v>
      </c>
      <c r="F77" s="318">
        <v>5</v>
      </c>
      <c r="G77" s="321">
        <v>532538.8700000001</v>
      </c>
    </row>
    <row r="78" spans="3:7" s="207" customFormat="1" ht="15">
      <c r="C78" s="217" t="s">
        <v>18</v>
      </c>
      <c r="D78" s="224">
        <v>0</v>
      </c>
      <c r="E78" s="117">
        <v>0</v>
      </c>
      <c r="F78" s="318">
        <v>11</v>
      </c>
      <c r="G78" s="321">
        <v>928904.9500000001</v>
      </c>
    </row>
    <row r="79" spans="3:7" s="207" customFormat="1" ht="15">
      <c r="C79" s="217" t="s">
        <v>19</v>
      </c>
      <c r="D79" s="224">
        <v>7</v>
      </c>
      <c r="E79" s="117">
        <v>391269.37</v>
      </c>
      <c r="F79" s="318">
        <v>7</v>
      </c>
      <c r="G79" s="321">
        <v>496309.32999999996</v>
      </c>
    </row>
    <row r="80" spans="3:7" s="207" customFormat="1" ht="15">
      <c r="C80" s="217" t="s">
        <v>20</v>
      </c>
      <c r="D80" s="224">
        <v>2</v>
      </c>
      <c r="E80" s="117">
        <v>100000</v>
      </c>
      <c r="F80" s="318">
        <v>8</v>
      </c>
      <c r="G80" s="321">
        <v>509214.45</v>
      </c>
    </row>
    <row r="81" spans="3:7" s="207" customFormat="1" ht="15">
      <c r="C81" s="217" t="s">
        <v>21</v>
      </c>
      <c r="D81" s="224">
        <v>2</v>
      </c>
      <c r="E81" s="117">
        <v>182922.97999999998</v>
      </c>
      <c r="F81" s="318">
        <v>6</v>
      </c>
      <c r="G81" s="321">
        <v>333674.73000000004</v>
      </c>
    </row>
    <row r="82" spans="3:7" s="207" customFormat="1" ht="15.75" thickBot="1">
      <c r="C82" s="331" t="s">
        <v>22</v>
      </c>
      <c r="D82" s="332">
        <v>3</v>
      </c>
      <c r="E82" s="118">
        <v>212629.01</v>
      </c>
      <c r="F82" s="324">
        <v>9</v>
      </c>
      <c r="G82" s="325">
        <v>721867.92</v>
      </c>
    </row>
    <row r="83" spans="3:7" s="207" customFormat="1" ht="15.75" thickBot="1">
      <c r="C83" s="271" t="s">
        <v>9</v>
      </c>
      <c r="D83" s="272">
        <f>SUM(D71:D82)</f>
        <v>45</v>
      </c>
      <c r="E83" s="327">
        <f>SUM(E71:E82)</f>
        <v>2476045.5200000005</v>
      </c>
      <c r="F83" s="39">
        <f>SUM(F71:F82)</f>
        <v>87</v>
      </c>
      <c r="G83" s="329">
        <f>SUM(G71:G82)</f>
        <v>7237265.6000000015</v>
      </c>
    </row>
    <row r="84" s="207" customFormat="1" ht="15"/>
    <row r="85" s="207" customFormat="1" ht="15.75" thickBot="1"/>
    <row r="86" spans="3:7" s="207" customFormat="1" ht="15" customHeight="1">
      <c r="C86" s="395" t="s">
        <v>187</v>
      </c>
      <c r="D86" s="396"/>
      <c r="E86" s="396"/>
      <c r="F86" s="396"/>
      <c r="G86" s="397"/>
    </row>
    <row r="87" spans="3:7" s="207" customFormat="1" ht="15.75" customHeight="1" thickBot="1">
      <c r="C87" s="398"/>
      <c r="D87" s="399"/>
      <c r="E87" s="399"/>
      <c r="F87" s="399"/>
      <c r="G87" s="400"/>
    </row>
    <row r="88" s="207" customFormat="1" ht="15.75" thickBot="1"/>
    <row r="89" spans="3:7" s="207" customFormat="1" ht="16.5" thickBot="1">
      <c r="C89" s="180" t="s">
        <v>148</v>
      </c>
      <c r="D89" s="175" t="s">
        <v>173</v>
      </c>
      <c r="E89" s="210" t="s">
        <v>188</v>
      </c>
      <c r="F89" s="210" t="s">
        <v>189</v>
      </c>
      <c r="G89" s="211" t="s">
        <v>174</v>
      </c>
    </row>
    <row r="90" spans="3:7" s="207" customFormat="1" ht="15">
      <c r="C90" s="216" t="s">
        <v>11</v>
      </c>
      <c r="D90" s="309">
        <v>1134796.68</v>
      </c>
      <c r="E90" s="301">
        <v>6</v>
      </c>
      <c r="F90" s="301">
        <v>10</v>
      </c>
      <c r="G90" s="320">
        <f>+D90/F90</f>
        <v>113479.66799999999</v>
      </c>
    </row>
    <row r="91" spans="3:7" s="207" customFormat="1" ht="15">
      <c r="C91" s="217" t="s">
        <v>12</v>
      </c>
      <c r="D91" s="117">
        <v>504517.57000000007</v>
      </c>
      <c r="E91" s="303">
        <v>7</v>
      </c>
      <c r="F91" s="303">
        <v>8</v>
      </c>
      <c r="G91" s="321">
        <f>+D91/F91</f>
        <v>63064.69625000001</v>
      </c>
    </row>
    <row r="92" spans="3:7" s="207" customFormat="1" ht="15">
      <c r="C92" s="217" t="s">
        <v>13</v>
      </c>
      <c r="D92" s="117">
        <v>753225.7699999999</v>
      </c>
      <c r="E92" s="303">
        <v>9</v>
      </c>
      <c r="F92" s="303">
        <v>10</v>
      </c>
      <c r="G92" s="321">
        <f aca="true" t="shared" si="2" ref="G92:G101">+D92/F92</f>
        <v>75322.57699999999</v>
      </c>
    </row>
    <row r="93" spans="3:7" s="207" customFormat="1" ht="15">
      <c r="C93" s="217" t="s">
        <v>14</v>
      </c>
      <c r="D93" s="117">
        <v>893960.8999999999</v>
      </c>
      <c r="E93" s="303">
        <v>9</v>
      </c>
      <c r="F93" s="303">
        <v>10</v>
      </c>
      <c r="G93" s="321">
        <f t="shared" si="2"/>
        <v>89396.09</v>
      </c>
    </row>
    <row r="94" spans="3:7" s="207" customFormat="1" ht="15">
      <c r="C94" s="223" t="s">
        <v>15</v>
      </c>
      <c r="D94" s="326">
        <v>796181.68</v>
      </c>
      <c r="E94" s="335">
        <v>10</v>
      </c>
      <c r="F94" s="335">
        <v>9</v>
      </c>
      <c r="G94" s="328">
        <f t="shared" si="2"/>
        <v>88464.63111111111</v>
      </c>
    </row>
    <row r="95" spans="3:7" s="207" customFormat="1" ht="15">
      <c r="C95" s="217" t="s">
        <v>16</v>
      </c>
      <c r="D95" s="117">
        <v>1201296.91</v>
      </c>
      <c r="E95" s="303">
        <v>9</v>
      </c>
      <c r="F95" s="303">
        <v>12</v>
      </c>
      <c r="G95" s="321">
        <f t="shared" si="2"/>
        <v>100108.07583333332</v>
      </c>
    </row>
    <row r="96" spans="3:7" s="207" customFormat="1" ht="15">
      <c r="C96" s="217" t="s">
        <v>17</v>
      </c>
      <c r="D96" s="117">
        <v>552538.8700000001</v>
      </c>
      <c r="E96" s="303">
        <v>5</v>
      </c>
      <c r="F96" s="303">
        <v>5</v>
      </c>
      <c r="G96" s="321">
        <f t="shared" si="2"/>
        <v>110507.77400000002</v>
      </c>
    </row>
    <row r="97" spans="3:7" s="207" customFormat="1" ht="15">
      <c r="C97" s="217" t="s">
        <v>18</v>
      </c>
      <c r="D97" s="117">
        <v>928904.9500000001</v>
      </c>
      <c r="E97" s="303">
        <v>9</v>
      </c>
      <c r="F97" s="303">
        <v>9</v>
      </c>
      <c r="G97" s="321">
        <f t="shared" si="2"/>
        <v>103211.66111111111</v>
      </c>
    </row>
    <row r="98" spans="3:7" s="207" customFormat="1" ht="15">
      <c r="C98" s="217" t="s">
        <v>19</v>
      </c>
      <c r="D98" s="117">
        <v>887578.7000000001</v>
      </c>
      <c r="E98" s="303">
        <v>8</v>
      </c>
      <c r="F98" s="303">
        <v>12</v>
      </c>
      <c r="G98" s="321">
        <f t="shared" si="2"/>
        <v>73964.89166666668</v>
      </c>
    </row>
    <row r="99" spans="3:7" s="207" customFormat="1" ht="15">
      <c r="C99" s="218" t="s">
        <v>20</v>
      </c>
      <c r="D99" s="333">
        <v>609214.4500000001</v>
      </c>
      <c r="E99" s="336">
        <v>9</v>
      </c>
      <c r="F99" s="336">
        <v>9</v>
      </c>
      <c r="G99" s="321">
        <f t="shared" si="2"/>
        <v>67690.49444444446</v>
      </c>
    </row>
    <row r="100" spans="3:7" s="207" customFormat="1" ht="15">
      <c r="C100" s="218" t="s">
        <v>21</v>
      </c>
      <c r="D100" s="333">
        <v>516597.71</v>
      </c>
      <c r="E100" s="336">
        <v>6</v>
      </c>
      <c r="F100" s="336">
        <v>4</v>
      </c>
      <c r="G100" s="321">
        <f t="shared" si="2"/>
        <v>129149.4275</v>
      </c>
    </row>
    <row r="101" spans="3:7" s="207" customFormat="1" ht="15.75" thickBot="1">
      <c r="C101" s="331" t="s">
        <v>22</v>
      </c>
      <c r="D101" s="334">
        <v>934496.9299999999</v>
      </c>
      <c r="E101" s="305">
        <v>6</v>
      </c>
      <c r="F101" s="305">
        <v>10</v>
      </c>
      <c r="G101" s="325">
        <f t="shared" si="2"/>
        <v>93449.693</v>
      </c>
    </row>
    <row r="102" spans="3:7" s="207" customFormat="1" ht="15.75" thickBot="1">
      <c r="C102" s="271" t="s">
        <v>9</v>
      </c>
      <c r="D102" s="327">
        <f>SUM(D90:D101)</f>
        <v>9713311.120000001</v>
      </c>
      <c r="E102" s="307">
        <f>SUM(E90:E101)</f>
        <v>93</v>
      </c>
      <c r="F102" s="307">
        <f>SUM(F90:F101)</f>
        <v>108</v>
      </c>
      <c r="G102" s="329">
        <f>+D102/F102</f>
        <v>89938.06592592594</v>
      </c>
    </row>
    <row r="103" s="207" customFormat="1" ht="15"/>
    <row r="104" s="207" customFormat="1" ht="15">
      <c r="C104" s="225" t="s">
        <v>190</v>
      </c>
    </row>
    <row r="105" s="207" customFormat="1" ht="15">
      <c r="C105" s="225" t="s">
        <v>89</v>
      </c>
    </row>
    <row r="106" s="207" customFormat="1" ht="15"/>
    <row r="107" s="207" customFormat="1" ht="15"/>
    <row r="108" s="207" customFormat="1" ht="15"/>
    <row r="109" s="207" customFormat="1" ht="15"/>
    <row r="110" s="207" customFormat="1" ht="15"/>
    <row r="111" s="207" customFormat="1" ht="15"/>
    <row r="112" s="207" customFormat="1" ht="15"/>
    <row r="113" s="207" customFormat="1" ht="15"/>
    <row r="114" s="207" customFormat="1" ht="15"/>
    <row r="115" s="207" customFormat="1" ht="15"/>
    <row r="116" s="207" customFormat="1" ht="15"/>
    <row r="117" s="207" customFormat="1" ht="15"/>
    <row r="118" s="207" customFormat="1" ht="15"/>
    <row r="119" s="207" customFormat="1" ht="15"/>
    <row r="120" s="207" customFormat="1" ht="15"/>
    <row r="121" s="207" customFormat="1" ht="15"/>
    <row r="122" s="207" customFormat="1" ht="15"/>
    <row r="123" s="207" customFormat="1" ht="15"/>
    <row r="124" s="207" customFormat="1" ht="15"/>
    <row r="125" s="207" customFormat="1" ht="15"/>
    <row r="126" s="207" customFormat="1" ht="15"/>
    <row r="127" s="207" customFormat="1" ht="15"/>
    <row r="128" s="207" customFormat="1" ht="15"/>
    <row r="129" s="207" customFormat="1" ht="15"/>
    <row r="130" s="207" customFormat="1" ht="15"/>
    <row r="131" s="207" customFormat="1" ht="15"/>
    <row r="132" s="207" customFormat="1" ht="15"/>
    <row r="133" s="207" customFormat="1" ht="15"/>
    <row r="134" s="207" customFormat="1" ht="15"/>
    <row r="135" s="207" customFormat="1" ht="15"/>
    <row r="136" s="207" customFormat="1" ht="15"/>
    <row r="137" s="207" customFormat="1" ht="15"/>
    <row r="138" s="207" customFormat="1" ht="15"/>
    <row r="139" s="207" customFormat="1" ht="15"/>
    <row r="140" s="207" customFormat="1" ht="15"/>
    <row r="141" s="207" customFormat="1" ht="15"/>
    <row r="142" s="207" customFormat="1" ht="15"/>
    <row r="143" s="207" customFormat="1" ht="15"/>
    <row r="144" s="207" customFormat="1" ht="15"/>
    <row r="145" s="207" customFormat="1" ht="15"/>
    <row r="146" s="207" customFormat="1" ht="15"/>
    <row r="147" s="207" customFormat="1" ht="15"/>
    <row r="148" s="207" customFormat="1" ht="15"/>
    <row r="149" s="207" customFormat="1" ht="15"/>
    <row r="150" s="207" customFormat="1" ht="15"/>
    <row r="151" s="207" customFormat="1" ht="15"/>
    <row r="152" s="207" customFormat="1" ht="15"/>
    <row r="153" s="207" customFormat="1" ht="15"/>
    <row r="154" s="207" customFormat="1" ht="15"/>
    <row r="155" s="207" customFormat="1" ht="15"/>
    <row r="156" s="207" customFormat="1" ht="15"/>
    <row r="157" s="207" customFormat="1" ht="15"/>
    <row r="158" s="207" customFormat="1" ht="15"/>
    <row r="159" s="207" customFormat="1" ht="15"/>
    <row r="160" s="207" customFormat="1" ht="15"/>
    <row r="161" s="207" customFormat="1" ht="15"/>
    <row r="162" s="207" customFormat="1" ht="15"/>
    <row r="163" s="207" customFormat="1" ht="15"/>
    <row r="164" s="207" customFormat="1" ht="15"/>
    <row r="165" s="207" customFormat="1" ht="15"/>
    <row r="166" s="207" customFormat="1" ht="15"/>
    <row r="167" s="207" customFormat="1" ht="15"/>
    <row r="168" s="207" customFormat="1" ht="15"/>
    <row r="169" s="207" customFormat="1" ht="15"/>
    <row r="170" s="207" customFormat="1" ht="15"/>
    <row r="171" s="207" customFormat="1" ht="15"/>
    <row r="172" s="207" customFormat="1" ht="15"/>
    <row r="173" s="207" customFormat="1" ht="15"/>
    <row r="174" s="207" customFormat="1" ht="15"/>
    <row r="175" s="207" customFormat="1" ht="15"/>
    <row r="176" s="207" customFormat="1" ht="15"/>
    <row r="177" s="207" customFormat="1" ht="15"/>
    <row r="178" s="207" customFormat="1" ht="15"/>
    <row r="179" s="207" customFormat="1" ht="15"/>
    <row r="180" s="207" customFormat="1" ht="15"/>
    <row r="181" s="207" customFormat="1" ht="15"/>
    <row r="182" s="207" customFormat="1" ht="15"/>
    <row r="183" s="207" customFormat="1" ht="15"/>
    <row r="184" s="207" customFormat="1" ht="15"/>
    <row r="185" s="207" customFormat="1" ht="15"/>
    <row r="186" s="207" customFormat="1" ht="15"/>
    <row r="187" s="207" customFormat="1" ht="15"/>
    <row r="188" s="207" customFormat="1" ht="15"/>
    <row r="189" s="207" customFormat="1" ht="15"/>
    <row r="190" s="207" customFormat="1" ht="15"/>
    <row r="191" s="207" customFormat="1" ht="15"/>
    <row r="192" s="207" customFormat="1" ht="15"/>
    <row r="193" s="207" customFormat="1" ht="15"/>
    <row r="194" s="207" customFormat="1" ht="15"/>
    <row r="195" s="207" customFormat="1" ht="15"/>
    <row r="196" s="207" customFormat="1" ht="15"/>
    <row r="197" s="207" customFormat="1" ht="15"/>
    <row r="198" s="207" customFormat="1" ht="15"/>
    <row r="199" s="207" customFormat="1" ht="15"/>
    <row r="200" s="207" customFormat="1" ht="15"/>
    <row r="201" s="207" customFormat="1" ht="15"/>
    <row r="202" s="207" customFormat="1" ht="15"/>
    <row r="203" s="207" customFormat="1" ht="15"/>
    <row r="204" s="207" customFormat="1" ht="15"/>
    <row r="205" s="207" customFormat="1" ht="15"/>
    <row r="206" s="207" customFormat="1" ht="15"/>
    <row r="207" s="207" customFormat="1" ht="15"/>
    <row r="208" s="207" customFormat="1" ht="15"/>
    <row r="209" s="207" customFormat="1" ht="15"/>
    <row r="210" s="207" customFormat="1" ht="15"/>
    <row r="211" s="207" customFormat="1" ht="15"/>
    <row r="212" s="207" customFormat="1" ht="15"/>
    <row r="213" s="207" customFormat="1" ht="15"/>
    <row r="214" s="207" customFormat="1" ht="15"/>
    <row r="215" s="207" customFormat="1" ht="15"/>
    <row r="216" s="207" customFormat="1" ht="15"/>
    <row r="217" s="207" customFormat="1" ht="15"/>
    <row r="218" s="207" customFormat="1" ht="15"/>
    <row r="219" s="207" customFormat="1" ht="15"/>
    <row r="220" s="207" customFormat="1" ht="15"/>
    <row r="221" s="207" customFormat="1" ht="15"/>
    <row r="222" s="207" customFormat="1" ht="15"/>
    <row r="223" s="207" customFormat="1" ht="15"/>
    <row r="224" s="207" customFormat="1" ht="15"/>
    <row r="225" s="207" customFormat="1" ht="15"/>
    <row r="226" s="207" customFormat="1" ht="15"/>
    <row r="227" s="207" customFormat="1" ht="15"/>
    <row r="228" s="207" customFormat="1" ht="15"/>
    <row r="229" s="207" customFormat="1" ht="15"/>
    <row r="230" s="207" customFormat="1" ht="15"/>
    <row r="231" s="207" customFormat="1" ht="15"/>
    <row r="232" s="207" customFormat="1" ht="15"/>
    <row r="233" s="207" customFormat="1" ht="15"/>
    <row r="234" s="207" customFormat="1" ht="15"/>
    <row r="235" s="207" customFormat="1" ht="15"/>
    <row r="236" s="207" customFormat="1" ht="15"/>
    <row r="237" s="207" customFormat="1" ht="15"/>
    <row r="238" s="207" customFormat="1" ht="15"/>
    <row r="239" s="207" customFormat="1" ht="15"/>
    <row r="240" s="207" customFormat="1" ht="15"/>
    <row r="241" s="207" customFormat="1" ht="15"/>
    <row r="242" s="207" customFormat="1" ht="15"/>
    <row r="243" s="207" customFormat="1" ht="15"/>
    <row r="244" s="207" customFormat="1" ht="15"/>
    <row r="245" s="207" customFormat="1" ht="15"/>
    <row r="246" s="207" customFormat="1" ht="15"/>
    <row r="247" s="207" customFormat="1" ht="15"/>
    <row r="248" s="207" customFormat="1" ht="15"/>
    <row r="249" s="207" customFormat="1" ht="15"/>
    <row r="250" s="207" customFormat="1" ht="15"/>
    <row r="251" s="207" customFormat="1" ht="15"/>
    <row r="252" s="207" customFormat="1" ht="15"/>
    <row r="253" s="207" customFormat="1" ht="15"/>
    <row r="254" s="207" customFormat="1" ht="15"/>
    <row r="255" s="207" customFormat="1" ht="15"/>
    <row r="256" s="207" customFormat="1" ht="15"/>
    <row r="257" s="207" customFormat="1" ht="15"/>
    <row r="258" s="207" customFormat="1" ht="15"/>
    <row r="259" s="207" customFormat="1" ht="15"/>
    <row r="260" s="207" customFormat="1" ht="15"/>
    <row r="261" s="207" customFormat="1" ht="15"/>
    <row r="262" s="207" customFormat="1" ht="15"/>
    <row r="263" s="207" customFormat="1" ht="15"/>
    <row r="264" s="207" customFormat="1" ht="15"/>
    <row r="265" s="207" customFormat="1" ht="15"/>
    <row r="266" s="207" customFormat="1" ht="15"/>
    <row r="267" s="207" customFormat="1" ht="15"/>
    <row r="268" s="207" customFormat="1" ht="15"/>
    <row r="269" s="207" customFormat="1" ht="15"/>
    <row r="270" s="207" customFormat="1" ht="15"/>
    <row r="271" s="207" customFormat="1" ht="15"/>
    <row r="272" s="207" customFormat="1" ht="15"/>
    <row r="273" s="207" customFormat="1" ht="15"/>
    <row r="274" s="207" customFormat="1" ht="15"/>
    <row r="275" s="207" customFormat="1" ht="15"/>
    <row r="276" s="207" customFormat="1" ht="15"/>
    <row r="277" s="207" customFormat="1" ht="15"/>
    <row r="278" s="207" customFormat="1" ht="15"/>
    <row r="279" s="207" customFormat="1" ht="15"/>
    <row r="280" s="207" customFormat="1" ht="15"/>
    <row r="281" s="207" customFormat="1" ht="15"/>
    <row r="282" s="207" customFormat="1" ht="15"/>
    <row r="283" s="207" customFormat="1" ht="15"/>
    <row r="284" s="207" customFormat="1" ht="15"/>
    <row r="285" s="207" customFormat="1" ht="15"/>
    <row r="286" s="207" customFormat="1" ht="15"/>
    <row r="287" s="207" customFormat="1" ht="15"/>
    <row r="288" s="207" customFormat="1" ht="15"/>
    <row r="289" s="207" customFormat="1" ht="15"/>
    <row r="290" s="207" customFormat="1" ht="15"/>
    <row r="291" s="207" customFormat="1" ht="15"/>
    <row r="292" s="207" customFormat="1" ht="15"/>
    <row r="293" s="207" customFormat="1" ht="15"/>
    <row r="294" s="207" customFormat="1" ht="15"/>
    <row r="295" s="207" customFormat="1" ht="15"/>
    <row r="296" s="207" customFormat="1" ht="15"/>
    <row r="297" s="207" customFormat="1" ht="15"/>
    <row r="298" s="207" customFormat="1" ht="15"/>
    <row r="299" s="207" customFormat="1" ht="15"/>
    <row r="300" s="207" customFormat="1" ht="15"/>
    <row r="301" s="207" customFormat="1" ht="15"/>
    <row r="302" s="207" customFormat="1" ht="15"/>
    <row r="303" s="207" customFormat="1" ht="15"/>
    <row r="304" s="207" customFormat="1" ht="15"/>
    <row r="305" s="207" customFormat="1" ht="15"/>
    <row r="306" s="207" customFormat="1" ht="15"/>
    <row r="307" s="207" customFormat="1" ht="15"/>
    <row r="308" s="207" customFormat="1" ht="15"/>
    <row r="309" s="207" customFormat="1" ht="15"/>
    <row r="310" s="207" customFormat="1" ht="15"/>
    <row r="311" s="207" customFormat="1" ht="15"/>
    <row r="312" s="207" customFormat="1" ht="15"/>
    <row r="313" s="207" customFormat="1" ht="15"/>
    <row r="314" s="207" customFormat="1" ht="15"/>
    <row r="315" s="207" customFormat="1" ht="15"/>
    <row r="316" s="207" customFormat="1" ht="15"/>
    <row r="317" s="207" customFormat="1" ht="15"/>
    <row r="318" s="207" customFormat="1" ht="15"/>
    <row r="319" s="207" customFormat="1" ht="15"/>
    <row r="320" s="207" customFormat="1" ht="15"/>
    <row r="321" s="207" customFormat="1" ht="15"/>
    <row r="322" s="207" customFormat="1" ht="15"/>
    <row r="323" s="207" customFormat="1" ht="15"/>
    <row r="324" s="207" customFormat="1" ht="15"/>
    <row r="325" s="207" customFormat="1" ht="15"/>
    <row r="326" s="207" customFormat="1" ht="15"/>
    <row r="327" s="207" customFormat="1" ht="15"/>
    <row r="328" s="207" customFormat="1" ht="15"/>
    <row r="329" s="207" customFormat="1" ht="15"/>
    <row r="330" s="207" customFormat="1" ht="15"/>
    <row r="331" s="207" customFormat="1" ht="15"/>
    <row r="332" s="207" customFormat="1" ht="15"/>
    <row r="333" s="207" customFormat="1" ht="15"/>
    <row r="334" s="207" customFormat="1" ht="15"/>
    <row r="335" s="207" customFormat="1" ht="15"/>
    <row r="336" s="207" customFormat="1" ht="15"/>
    <row r="337" s="207" customFormat="1" ht="15"/>
    <row r="338" s="207" customFormat="1" ht="15"/>
    <row r="339" s="207" customFormat="1" ht="15"/>
    <row r="340" s="207" customFormat="1" ht="15"/>
    <row r="341" s="207" customFormat="1" ht="15"/>
    <row r="342" s="207" customFormat="1" ht="15"/>
    <row r="343" s="207" customFormat="1" ht="15"/>
    <row r="344" s="207" customFormat="1" ht="15"/>
    <row r="345" s="207" customFormat="1" ht="15"/>
    <row r="346" s="207" customFormat="1" ht="15"/>
    <row r="347" s="207" customFormat="1" ht="15"/>
    <row r="348" s="207" customFormat="1" ht="15"/>
    <row r="349" s="207" customFormat="1" ht="15"/>
    <row r="350" s="207" customFormat="1" ht="15"/>
    <row r="351" s="207" customFormat="1" ht="15"/>
    <row r="352" s="207" customFormat="1" ht="15"/>
    <row r="353" s="207" customFormat="1" ht="15"/>
    <row r="354" s="207" customFormat="1" ht="15"/>
    <row r="355" s="207" customFormat="1" ht="15"/>
    <row r="356" s="207" customFormat="1" ht="15"/>
    <row r="357" s="207" customFormat="1" ht="15"/>
    <row r="358" s="207" customFormat="1" ht="15"/>
    <row r="359" s="207" customFormat="1" ht="15"/>
    <row r="360" s="207" customFormat="1" ht="15"/>
    <row r="361" s="207" customFormat="1" ht="15"/>
    <row r="362" s="207" customFormat="1" ht="15"/>
    <row r="363" s="207" customFormat="1" ht="15"/>
    <row r="364" s="207" customFormat="1" ht="15"/>
    <row r="365" s="207" customFormat="1" ht="15"/>
    <row r="366" s="207" customFormat="1" ht="15"/>
    <row r="367" s="207" customFormat="1" ht="15"/>
    <row r="368" s="207" customFormat="1" ht="15"/>
    <row r="369" s="207" customFormat="1" ht="15"/>
    <row r="370" s="207" customFormat="1" ht="15"/>
    <row r="371" s="207" customFormat="1" ht="15"/>
    <row r="372" s="207" customFormat="1" ht="15"/>
    <row r="373" s="207" customFormat="1" ht="15"/>
    <row r="374" s="207" customFormat="1" ht="15"/>
    <row r="375" s="207" customFormat="1" ht="15"/>
    <row r="376" s="207" customFormat="1" ht="15"/>
    <row r="377" s="207" customFormat="1" ht="15"/>
    <row r="378" s="207" customFormat="1" ht="15"/>
    <row r="379" s="207" customFormat="1" ht="15"/>
    <row r="380" s="207" customFormat="1" ht="15"/>
    <row r="381" s="207" customFormat="1" ht="15"/>
    <row r="382" s="207" customFormat="1" ht="15"/>
    <row r="383" s="207" customFormat="1" ht="15"/>
    <row r="384" s="207" customFormat="1" ht="15"/>
    <row r="385" s="207" customFormat="1" ht="15"/>
    <row r="386" s="207" customFormat="1" ht="15"/>
    <row r="387" s="207" customFormat="1" ht="15"/>
    <row r="388" s="207" customFormat="1" ht="15"/>
    <row r="389" s="207" customFormat="1" ht="15"/>
    <row r="390" s="207" customFormat="1" ht="15"/>
    <row r="391" s="207" customFormat="1" ht="15"/>
    <row r="392" s="207" customFormat="1" ht="15"/>
    <row r="393" s="207" customFormat="1" ht="15"/>
    <row r="394" s="207" customFormat="1" ht="15"/>
    <row r="395" s="207" customFormat="1" ht="15"/>
    <row r="396" s="207" customFormat="1" ht="15"/>
    <row r="397" s="207" customFormat="1" ht="15"/>
    <row r="398" s="207" customFormat="1" ht="15"/>
    <row r="399" s="207" customFormat="1" ht="15"/>
    <row r="400" s="207" customFormat="1" ht="15"/>
    <row r="401" s="207" customFormat="1" ht="15"/>
    <row r="402" s="207" customFormat="1" ht="15"/>
    <row r="403" s="207" customFormat="1" ht="15"/>
    <row r="404" s="207" customFormat="1" ht="15"/>
    <row r="405" s="207" customFormat="1" ht="15"/>
    <row r="406" s="207" customFormat="1" ht="15"/>
    <row r="407" s="207" customFormat="1" ht="15"/>
    <row r="408" s="207" customFormat="1" ht="15"/>
    <row r="409" s="207" customFormat="1" ht="15"/>
    <row r="410" s="207" customFormat="1" ht="15"/>
    <row r="411" s="207" customFormat="1" ht="15"/>
    <row r="412" s="207" customFormat="1" ht="15"/>
    <row r="413" s="207" customFormat="1" ht="15"/>
    <row r="414" s="207" customFormat="1" ht="15"/>
    <row r="415" s="207" customFormat="1" ht="15"/>
    <row r="416" s="207" customFormat="1" ht="15"/>
    <row r="417" s="207" customFormat="1" ht="15"/>
    <row r="418" s="207" customFormat="1" ht="15"/>
    <row r="419" s="207" customFormat="1" ht="15"/>
    <row r="420" s="207" customFormat="1" ht="15"/>
    <row r="421" s="207" customFormat="1" ht="15"/>
    <row r="422" s="207" customFormat="1" ht="15"/>
    <row r="423" s="207" customFormat="1" ht="15"/>
    <row r="424" s="207" customFormat="1" ht="15"/>
    <row r="425" s="207" customFormat="1" ht="15"/>
    <row r="426" s="207" customFormat="1" ht="15"/>
    <row r="427" s="207" customFormat="1" ht="15"/>
    <row r="428" s="207" customFormat="1" ht="15"/>
    <row r="429" s="207" customFormat="1" ht="15"/>
    <row r="430" s="207" customFormat="1" ht="15"/>
    <row r="431" s="207" customFormat="1" ht="15"/>
    <row r="432" s="207" customFormat="1" ht="15"/>
    <row r="433" s="207" customFormat="1" ht="15"/>
    <row r="434" s="207" customFormat="1" ht="15"/>
    <row r="435" s="207" customFormat="1" ht="15"/>
    <row r="436" s="207" customFormat="1" ht="15"/>
    <row r="437" s="207" customFormat="1" ht="15"/>
    <row r="438" s="207" customFormat="1" ht="15"/>
    <row r="439" s="207" customFormat="1" ht="15"/>
    <row r="440" s="207" customFormat="1" ht="15"/>
    <row r="441" s="207" customFormat="1" ht="15"/>
    <row r="442" s="207" customFormat="1" ht="15"/>
    <row r="443" s="207" customFormat="1" ht="15"/>
    <row r="444" s="207" customFormat="1" ht="15"/>
    <row r="445" s="207" customFormat="1" ht="15"/>
    <row r="446" s="207" customFormat="1" ht="15"/>
    <row r="447" s="207" customFormat="1" ht="15"/>
    <row r="448" s="207" customFormat="1" ht="15"/>
    <row r="449" s="207" customFormat="1" ht="15"/>
    <row r="450" s="207" customFormat="1" ht="15"/>
    <row r="451" s="207" customFormat="1" ht="15"/>
    <row r="452" s="207" customFormat="1" ht="15"/>
    <row r="453" s="207" customFormat="1" ht="15"/>
    <row r="454" s="207" customFormat="1" ht="15"/>
    <row r="455" s="207" customFormat="1" ht="15"/>
    <row r="456" s="207" customFormat="1" ht="15"/>
    <row r="457" s="207" customFormat="1" ht="15"/>
    <row r="458" s="207" customFormat="1" ht="15"/>
    <row r="459" s="207" customFormat="1" ht="15"/>
    <row r="460" s="207" customFormat="1" ht="15"/>
    <row r="461" s="207" customFormat="1" ht="15"/>
    <row r="462" s="207" customFormat="1" ht="15"/>
    <row r="463" s="207" customFormat="1" ht="15"/>
    <row r="464" s="207" customFormat="1" ht="15"/>
    <row r="465" s="207" customFormat="1" ht="15"/>
    <row r="466" s="207" customFormat="1" ht="15"/>
    <row r="467" s="207" customFormat="1" ht="15"/>
    <row r="468" s="207" customFormat="1" ht="15"/>
    <row r="469" s="207" customFormat="1" ht="15"/>
    <row r="470" s="207" customFormat="1" ht="15"/>
    <row r="471" s="207" customFormat="1" ht="15"/>
    <row r="472" s="207" customFormat="1" ht="15"/>
    <row r="473" s="207" customFormat="1" ht="15"/>
    <row r="474" s="207" customFormat="1" ht="15"/>
    <row r="475" s="207" customFormat="1" ht="15"/>
    <row r="476" s="207" customFormat="1" ht="15"/>
    <row r="477" s="207" customFormat="1" ht="15"/>
    <row r="478" s="207" customFormat="1" ht="15"/>
    <row r="479" s="207" customFormat="1" ht="15"/>
    <row r="480" s="207" customFormat="1" ht="15"/>
    <row r="481" s="207" customFormat="1" ht="15"/>
    <row r="482" s="207" customFormat="1" ht="15"/>
    <row r="483" s="207" customFormat="1" ht="15"/>
    <row r="484" s="207" customFormat="1" ht="15"/>
    <row r="485" s="207" customFormat="1" ht="15"/>
    <row r="486" s="207" customFormat="1" ht="15"/>
    <row r="487" s="207" customFormat="1" ht="15"/>
    <row r="488" s="207" customFormat="1" ht="15"/>
    <row r="489" s="207" customFormat="1" ht="15"/>
    <row r="490" s="207" customFormat="1" ht="15"/>
    <row r="491" s="207" customFormat="1" ht="15"/>
    <row r="492" s="207" customFormat="1" ht="15"/>
    <row r="493" s="207" customFormat="1" ht="15"/>
    <row r="494" s="207" customFormat="1" ht="15"/>
    <row r="495" s="207" customFormat="1" ht="15"/>
    <row r="496" s="207" customFormat="1" ht="15"/>
    <row r="497" s="207" customFormat="1" ht="15"/>
    <row r="498" s="207" customFormat="1" ht="15"/>
    <row r="499" s="207" customFormat="1" ht="15"/>
    <row r="500" s="207" customFormat="1" ht="15"/>
    <row r="501" s="207" customFormat="1" ht="15"/>
    <row r="502" s="207" customFormat="1" ht="15"/>
    <row r="503" s="207" customFormat="1" ht="15"/>
    <row r="504" s="207" customFormat="1" ht="15"/>
    <row r="505" s="207" customFormat="1" ht="15"/>
    <row r="506" s="207" customFormat="1" ht="15"/>
    <row r="507" s="207" customFormat="1" ht="15"/>
    <row r="508" s="207" customFormat="1" ht="15"/>
    <row r="509" s="207" customFormat="1" ht="15"/>
    <row r="510" s="207" customFormat="1" ht="15"/>
    <row r="511" s="207" customFormat="1" ht="15"/>
    <row r="512" s="207" customFormat="1" ht="15"/>
    <row r="513" s="207" customFormat="1" ht="15"/>
    <row r="514" s="207" customFormat="1" ht="15"/>
    <row r="515" s="207" customFormat="1" ht="15"/>
    <row r="516" s="207" customFormat="1" ht="15"/>
    <row r="517" s="207" customFormat="1" ht="15"/>
    <row r="518" s="207" customFormat="1" ht="15"/>
    <row r="519" s="207" customFormat="1" ht="15"/>
    <row r="520" s="207" customFormat="1" ht="15"/>
    <row r="521" s="207" customFormat="1" ht="15"/>
    <row r="522" s="207" customFormat="1" ht="15"/>
    <row r="523" s="207" customFormat="1" ht="15"/>
    <row r="524" s="207" customFormat="1" ht="15"/>
    <row r="525" s="207" customFormat="1" ht="15"/>
    <row r="526" s="207" customFormat="1" ht="15"/>
    <row r="527" s="207" customFormat="1" ht="15"/>
    <row r="528" s="207" customFormat="1" ht="15"/>
    <row r="529" s="207" customFormat="1" ht="15"/>
    <row r="530" s="207" customFormat="1" ht="15"/>
    <row r="531" s="207" customFormat="1" ht="15"/>
    <row r="532" s="207" customFormat="1" ht="15"/>
    <row r="533" s="207" customFormat="1" ht="15"/>
    <row r="534" s="207" customFormat="1" ht="15"/>
    <row r="535" s="207" customFormat="1" ht="15"/>
    <row r="536" s="207" customFormat="1" ht="15"/>
    <row r="537" s="207" customFormat="1" ht="15"/>
    <row r="538" s="207" customFormat="1" ht="15"/>
    <row r="539" s="207" customFormat="1" ht="15"/>
    <row r="540" s="207" customFormat="1" ht="15"/>
    <row r="541" s="207" customFormat="1" ht="15"/>
    <row r="542" s="207" customFormat="1" ht="15"/>
    <row r="543" s="207" customFormat="1" ht="15"/>
    <row r="544" s="207" customFormat="1" ht="15"/>
    <row r="545" s="207" customFormat="1" ht="15"/>
    <row r="546" s="207" customFormat="1" ht="15"/>
    <row r="547" s="207" customFormat="1" ht="15"/>
    <row r="548" s="207" customFormat="1" ht="15"/>
    <row r="549" s="207" customFormat="1" ht="15"/>
    <row r="550" s="207" customFormat="1" ht="15"/>
    <row r="551" s="207" customFormat="1" ht="15"/>
    <row r="552" s="207" customFormat="1" ht="15"/>
    <row r="553" s="207" customFormat="1" ht="15"/>
    <row r="554" s="207" customFormat="1" ht="15"/>
    <row r="555" s="207" customFormat="1" ht="15"/>
    <row r="556" s="207" customFormat="1" ht="15"/>
    <row r="557" s="207" customFormat="1" ht="15"/>
    <row r="558" s="207" customFormat="1" ht="15"/>
    <row r="559" s="207" customFormat="1" ht="15"/>
    <row r="560" s="207" customFormat="1" ht="15"/>
    <row r="561" s="207" customFormat="1" ht="15"/>
    <row r="562" s="207" customFormat="1" ht="15"/>
    <row r="563" s="207" customFormat="1" ht="15"/>
    <row r="564" s="207" customFormat="1" ht="15"/>
    <row r="565" s="207" customFormat="1" ht="15"/>
    <row r="566" s="207" customFormat="1" ht="15"/>
    <row r="567" s="207" customFormat="1" ht="15"/>
    <row r="568" s="207" customFormat="1" ht="15"/>
    <row r="569" s="207" customFormat="1" ht="15"/>
    <row r="570" s="207" customFormat="1" ht="15"/>
    <row r="571" s="207" customFormat="1" ht="15"/>
    <row r="572" s="207" customFormat="1" ht="15"/>
    <row r="573" s="207" customFormat="1" ht="15"/>
    <row r="574" s="207" customFormat="1" ht="15"/>
    <row r="575" s="207" customFormat="1" ht="15"/>
    <row r="576" s="207" customFormat="1" ht="15"/>
    <row r="577" s="207" customFormat="1" ht="15"/>
    <row r="578" s="207" customFormat="1" ht="15"/>
    <row r="579" s="207" customFormat="1" ht="15"/>
    <row r="580" s="207" customFormat="1" ht="15"/>
    <row r="581" s="207" customFormat="1" ht="15"/>
    <row r="582" s="207" customFormat="1" ht="15"/>
    <row r="583" s="207" customFormat="1" ht="15"/>
    <row r="584" s="207" customFormat="1" ht="15"/>
    <row r="585" s="207" customFormat="1" ht="15"/>
    <row r="586" s="207" customFormat="1" ht="15"/>
    <row r="587" s="207" customFormat="1" ht="15"/>
    <row r="588" s="207" customFormat="1" ht="15"/>
    <row r="589" s="207" customFormat="1" ht="15"/>
    <row r="590" s="207" customFormat="1" ht="15"/>
    <row r="591" s="207" customFormat="1" ht="15"/>
    <row r="592" s="207" customFormat="1" ht="15"/>
    <row r="593" s="207" customFormat="1" ht="15"/>
    <row r="594" s="207" customFormat="1" ht="15"/>
    <row r="595" s="207" customFormat="1" ht="15"/>
    <row r="596" s="207" customFormat="1" ht="15"/>
    <row r="597" s="207" customFormat="1" ht="15"/>
    <row r="598" s="207" customFormat="1" ht="15"/>
    <row r="599" s="207" customFormat="1" ht="15"/>
    <row r="600" s="207" customFormat="1" ht="15"/>
    <row r="601" s="207" customFormat="1" ht="15"/>
    <row r="602" s="207" customFormat="1" ht="15"/>
    <row r="603" s="207" customFormat="1" ht="15"/>
    <row r="604" s="207" customFormat="1" ht="15"/>
    <row r="605" s="207" customFormat="1" ht="15"/>
    <row r="606" s="207" customFormat="1" ht="15"/>
    <row r="607" s="207" customFormat="1" ht="15"/>
    <row r="608" s="207" customFormat="1" ht="15"/>
    <row r="609" s="207" customFormat="1" ht="15"/>
    <row r="610" s="207" customFormat="1" ht="15"/>
    <row r="611" s="207" customFormat="1" ht="15"/>
    <row r="612" s="207" customFormat="1" ht="15"/>
    <row r="613" s="207" customFormat="1" ht="15"/>
    <row r="614" s="207" customFormat="1" ht="15"/>
    <row r="615" s="207" customFormat="1" ht="15"/>
    <row r="616" s="207" customFormat="1" ht="15"/>
    <row r="617" s="207" customFormat="1" ht="15"/>
    <row r="618" s="207" customFormat="1" ht="15"/>
    <row r="619" s="207" customFormat="1" ht="15"/>
    <row r="620" s="207" customFormat="1" ht="15"/>
    <row r="621" s="207" customFormat="1" ht="15"/>
    <row r="622" s="207" customFormat="1" ht="15"/>
    <row r="623" s="207" customFormat="1" ht="15"/>
    <row r="624" s="207" customFormat="1" ht="15"/>
    <row r="625" s="207" customFormat="1" ht="15"/>
    <row r="626" s="207" customFormat="1" ht="15"/>
    <row r="627" s="207" customFormat="1" ht="15"/>
    <row r="628" s="207" customFormat="1" ht="15"/>
    <row r="629" s="207" customFormat="1" ht="15"/>
    <row r="630" s="207" customFormat="1" ht="15"/>
    <row r="631" s="207" customFormat="1" ht="15"/>
    <row r="632" s="207" customFormat="1" ht="15"/>
    <row r="633" s="207" customFormat="1" ht="15"/>
    <row r="634" s="207" customFormat="1" ht="15"/>
    <row r="635" s="207" customFormat="1" ht="15"/>
    <row r="636" s="207" customFormat="1" ht="15"/>
    <row r="637" s="207" customFormat="1" ht="15"/>
    <row r="638" s="207" customFormat="1" ht="15"/>
    <row r="639" s="207" customFormat="1" ht="15"/>
    <row r="640" s="207" customFormat="1" ht="15"/>
    <row r="641" s="207" customFormat="1" ht="15"/>
    <row r="642" s="207" customFormat="1" ht="15"/>
    <row r="643" s="207" customFormat="1" ht="15"/>
    <row r="644" s="207" customFormat="1" ht="15"/>
    <row r="645" s="207" customFormat="1" ht="15"/>
    <row r="646" s="207" customFormat="1" ht="15"/>
    <row r="647" s="207" customFormat="1" ht="15"/>
    <row r="648" s="207" customFormat="1" ht="15"/>
    <row r="649" s="207" customFormat="1" ht="15"/>
    <row r="650" s="207" customFormat="1" ht="15"/>
    <row r="651" s="207" customFormat="1" ht="15"/>
    <row r="652" s="207" customFormat="1" ht="15"/>
    <row r="653" s="207" customFormat="1" ht="15"/>
    <row r="654" s="207" customFormat="1" ht="15"/>
    <row r="655" s="207" customFormat="1" ht="15"/>
    <row r="656" s="207" customFormat="1" ht="15"/>
    <row r="657" s="207" customFormat="1" ht="15"/>
    <row r="658" s="207" customFormat="1" ht="15"/>
    <row r="659" s="207" customFormat="1" ht="15"/>
    <row r="660" s="207" customFormat="1" ht="15"/>
    <row r="661" s="207" customFormat="1" ht="15"/>
    <row r="662" s="207" customFormat="1" ht="15"/>
    <row r="663" s="207" customFormat="1" ht="15"/>
    <row r="664" s="207" customFormat="1" ht="15"/>
    <row r="665" s="207" customFormat="1" ht="15"/>
    <row r="666" s="207" customFormat="1" ht="15"/>
    <row r="667" s="207" customFormat="1" ht="15"/>
    <row r="668" s="207" customFormat="1" ht="15"/>
    <row r="669" s="207" customFormat="1" ht="15"/>
    <row r="670" s="207" customFormat="1" ht="15"/>
    <row r="671" s="207" customFormat="1" ht="15"/>
    <row r="672" s="207" customFormat="1" ht="15"/>
    <row r="673" s="207" customFormat="1" ht="15"/>
    <row r="674" s="207" customFormat="1" ht="15"/>
    <row r="675" s="207" customFormat="1" ht="15"/>
    <row r="676" s="207" customFormat="1" ht="15"/>
    <row r="677" s="207" customFormat="1" ht="15"/>
    <row r="678" s="207" customFormat="1" ht="15"/>
    <row r="679" s="207" customFormat="1" ht="15"/>
    <row r="680" s="207" customFormat="1" ht="15"/>
    <row r="681" s="207" customFormat="1" ht="15"/>
    <row r="682" s="207" customFormat="1" ht="15"/>
    <row r="683" s="207" customFormat="1" ht="15"/>
    <row r="684" s="207" customFormat="1" ht="15"/>
    <row r="685" s="207" customFormat="1" ht="15"/>
    <row r="686" s="207" customFormat="1" ht="15"/>
    <row r="687" s="207" customFormat="1" ht="15"/>
    <row r="688" s="207" customFormat="1" ht="15"/>
    <row r="689" s="207" customFormat="1" ht="15"/>
    <row r="690" s="207" customFormat="1" ht="15"/>
    <row r="691" s="207" customFormat="1" ht="15"/>
    <row r="692" s="207" customFormat="1" ht="15"/>
    <row r="693" s="207" customFormat="1" ht="15"/>
    <row r="694" s="207" customFormat="1" ht="15"/>
    <row r="695" s="207" customFormat="1" ht="15"/>
    <row r="696" s="207" customFormat="1" ht="15"/>
    <row r="697" s="207" customFormat="1" ht="15"/>
    <row r="698" s="207" customFormat="1" ht="15"/>
    <row r="699" s="207" customFormat="1" ht="15"/>
    <row r="700" s="207" customFormat="1" ht="15"/>
    <row r="701" s="207" customFormat="1" ht="15"/>
    <row r="702" s="207" customFormat="1" ht="15"/>
    <row r="703" s="207" customFormat="1" ht="15"/>
    <row r="704" s="207" customFormat="1" ht="15"/>
    <row r="705" s="207" customFormat="1" ht="15"/>
    <row r="706" s="207" customFormat="1" ht="15"/>
    <row r="707" s="207" customFormat="1" ht="15"/>
    <row r="708" s="207" customFormat="1" ht="15"/>
    <row r="709" s="207" customFormat="1" ht="15"/>
    <row r="710" s="207" customFormat="1" ht="15"/>
    <row r="711" s="207" customFormat="1" ht="15"/>
    <row r="712" s="207" customFormat="1" ht="15"/>
    <row r="713" s="207" customFormat="1" ht="15"/>
    <row r="714" s="207" customFormat="1" ht="15"/>
    <row r="715" s="207" customFormat="1" ht="15"/>
    <row r="716" s="207" customFormat="1" ht="15"/>
    <row r="717" s="207" customFormat="1" ht="15"/>
    <row r="718" s="207" customFormat="1" ht="15"/>
    <row r="719" s="207" customFormat="1" ht="15"/>
    <row r="720" s="207" customFormat="1" ht="15"/>
    <row r="721" s="207" customFormat="1" ht="15"/>
    <row r="722" s="207" customFormat="1" ht="15"/>
    <row r="723" s="207" customFormat="1" ht="15"/>
    <row r="724" s="207" customFormat="1" ht="15"/>
    <row r="725" s="207" customFormat="1" ht="15"/>
    <row r="726" s="207" customFormat="1" ht="15"/>
    <row r="727" s="207" customFormat="1" ht="15"/>
    <row r="728" s="207" customFormat="1" ht="15"/>
    <row r="729" s="207" customFormat="1" ht="15"/>
    <row r="730" s="207" customFormat="1" ht="15"/>
    <row r="731" s="207" customFormat="1" ht="15"/>
    <row r="732" s="207" customFormat="1" ht="15"/>
    <row r="733" s="207" customFormat="1" ht="15"/>
    <row r="734" s="207" customFormat="1" ht="15"/>
    <row r="735" s="207" customFormat="1" ht="15"/>
    <row r="736" s="207" customFormat="1" ht="15"/>
    <row r="737" s="207" customFormat="1" ht="15"/>
    <row r="738" s="207" customFormat="1" ht="15"/>
    <row r="739" s="207" customFormat="1" ht="15"/>
    <row r="740" s="207" customFormat="1" ht="15"/>
    <row r="741" s="207" customFormat="1" ht="15"/>
    <row r="742" s="207" customFormat="1" ht="15"/>
    <row r="743" s="207" customFormat="1" ht="15"/>
    <row r="744" s="207" customFormat="1" ht="15"/>
    <row r="745" s="207" customFormat="1" ht="15"/>
    <row r="746" s="207" customFormat="1" ht="15"/>
    <row r="747" s="207" customFormat="1" ht="15"/>
    <row r="748" s="207" customFormat="1" ht="15"/>
    <row r="749" s="207" customFormat="1" ht="15"/>
    <row r="750" s="207" customFormat="1" ht="15"/>
    <row r="751" s="207" customFormat="1" ht="15"/>
    <row r="752" s="207" customFormat="1" ht="15"/>
    <row r="753" s="207" customFormat="1" ht="15"/>
    <row r="754" s="207" customFormat="1" ht="15"/>
    <row r="755" s="207" customFormat="1" ht="15"/>
    <row r="756" s="207" customFormat="1" ht="15"/>
    <row r="757" s="207" customFormat="1" ht="15"/>
    <row r="758" s="207" customFormat="1" ht="15"/>
    <row r="759" s="207" customFormat="1" ht="15"/>
    <row r="760" s="207" customFormat="1" ht="15"/>
    <row r="761" s="207" customFormat="1" ht="15"/>
    <row r="762" s="207" customFormat="1" ht="15"/>
    <row r="763" s="207" customFormat="1" ht="15"/>
    <row r="764" s="207" customFormat="1" ht="15"/>
    <row r="765" s="207" customFormat="1" ht="15"/>
    <row r="766" s="207" customFormat="1" ht="15"/>
    <row r="767" s="207" customFormat="1" ht="15"/>
    <row r="768" s="207" customFormat="1" ht="15"/>
    <row r="769" s="207" customFormat="1" ht="15"/>
    <row r="770" s="207" customFormat="1" ht="15"/>
    <row r="771" s="207" customFormat="1" ht="15"/>
    <row r="772" s="207" customFormat="1" ht="15"/>
    <row r="773" s="207" customFormat="1" ht="15"/>
    <row r="774" s="207" customFormat="1" ht="15"/>
    <row r="775" s="207" customFormat="1" ht="15"/>
    <row r="776" s="207" customFormat="1" ht="15"/>
    <row r="777" s="207" customFormat="1" ht="15"/>
    <row r="778" s="207" customFormat="1" ht="15"/>
    <row r="779" s="207" customFormat="1" ht="15"/>
    <row r="780" s="207" customFormat="1" ht="15"/>
    <row r="781" s="207" customFormat="1" ht="15"/>
    <row r="782" s="207" customFormat="1" ht="15"/>
    <row r="783" s="207" customFormat="1" ht="15"/>
    <row r="784" s="207" customFormat="1" ht="15"/>
    <row r="785" s="207" customFormat="1" ht="15"/>
    <row r="786" s="207" customFormat="1" ht="15"/>
    <row r="787" s="207" customFormat="1" ht="15"/>
    <row r="788" s="207" customFormat="1" ht="15"/>
    <row r="789" s="207" customFormat="1" ht="15"/>
    <row r="790" s="207" customFormat="1" ht="15"/>
    <row r="791" s="207" customFormat="1" ht="15"/>
    <row r="792" s="207" customFormat="1" ht="15"/>
    <row r="793" s="207" customFormat="1" ht="15"/>
    <row r="794" s="207" customFormat="1" ht="15"/>
    <row r="795" s="207" customFormat="1" ht="15"/>
    <row r="796" s="207" customFormat="1" ht="15"/>
    <row r="797" s="207" customFormat="1" ht="15"/>
    <row r="798" s="207" customFormat="1" ht="15"/>
    <row r="799" s="207" customFormat="1" ht="15"/>
    <row r="800" s="207" customFormat="1" ht="15"/>
    <row r="801" s="207" customFormat="1" ht="15"/>
    <row r="802" s="207" customFormat="1" ht="15"/>
    <row r="803" s="207" customFormat="1" ht="15"/>
    <row r="804" s="207" customFormat="1" ht="15"/>
    <row r="805" s="207" customFormat="1" ht="15"/>
    <row r="806" s="207" customFormat="1" ht="15"/>
    <row r="807" s="207" customFormat="1" ht="15"/>
    <row r="808" s="207" customFormat="1" ht="15"/>
    <row r="809" s="207" customFormat="1" ht="15"/>
    <row r="810" s="207" customFormat="1" ht="15"/>
    <row r="811" s="207" customFormat="1" ht="15"/>
    <row r="812" s="207" customFormat="1" ht="15"/>
    <row r="813" s="207" customFormat="1" ht="15"/>
    <row r="814" s="207" customFormat="1" ht="15"/>
    <row r="815" s="207" customFormat="1" ht="15"/>
    <row r="816" s="207" customFormat="1" ht="15"/>
    <row r="817" s="207" customFormat="1" ht="15"/>
    <row r="818" s="207" customFormat="1" ht="15"/>
    <row r="819" s="207" customFormat="1" ht="15"/>
    <row r="820" s="207" customFormat="1" ht="15"/>
    <row r="821" s="207" customFormat="1" ht="15"/>
    <row r="822" s="207" customFormat="1" ht="15"/>
    <row r="823" s="207" customFormat="1" ht="15"/>
    <row r="824" s="207" customFormat="1" ht="15"/>
    <row r="825" s="207" customFormat="1" ht="15"/>
    <row r="826" s="207" customFormat="1" ht="15"/>
    <row r="827" s="207" customFormat="1" ht="15"/>
    <row r="828" s="207" customFormat="1" ht="15"/>
    <row r="829" s="207" customFormat="1" ht="15"/>
    <row r="830" s="207" customFormat="1" ht="15"/>
    <row r="831" s="207" customFormat="1" ht="15"/>
    <row r="832" s="207" customFormat="1" ht="15"/>
    <row r="833" s="207" customFormat="1" ht="15"/>
    <row r="834" s="207" customFormat="1" ht="15"/>
    <row r="835" s="207" customFormat="1" ht="15"/>
    <row r="836" s="207" customFormat="1" ht="15"/>
    <row r="837" s="207" customFormat="1" ht="15"/>
    <row r="838" s="207" customFormat="1" ht="15"/>
    <row r="839" s="207" customFormat="1" ht="15"/>
    <row r="840" s="207" customFormat="1" ht="15"/>
    <row r="841" s="207" customFormat="1" ht="15"/>
    <row r="842" s="207" customFormat="1" ht="15"/>
    <row r="843" s="207" customFormat="1" ht="15"/>
    <row r="844" s="207" customFormat="1" ht="15"/>
    <row r="845" s="207" customFormat="1" ht="15"/>
    <row r="846" s="207" customFormat="1" ht="15"/>
    <row r="847" s="207" customFormat="1" ht="15"/>
    <row r="848" s="207" customFormat="1" ht="15"/>
    <row r="849" s="207" customFormat="1" ht="15"/>
    <row r="850" s="207" customFormat="1" ht="15"/>
    <row r="851" s="207" customFormat="1" ht="15"/>
    <row r="852" s="207" customFormat="1" ht="15"/>
    <row r="853" s="207" customFormat="1" ht="15"/>
    <row r="854" s="207" customFormat="1" ht="15"/>
    <row r="855" s="207" customFormat="1" ht="15"/>
    <row r="856" s="207" customFormat="1" ht="15"/>
    <row r="857" s="207" customFormat="1" ht="15"/>
    <row r="858" s="207" customFormat="1" ht="15"/>
    <row r="859" s="207" customFormat="1" ht="15"/>
    <row r="860" s="207" customFormat="1" ht="15"/>
    <row r="861" s="207" customFormat="1" ht="15"/>
    <row r="862" s="207" customFormat="1" ht="15"/>
    <row r="863" s="207" customFormat="1" ht="15"/>
    <row r="864" s="207" customFormat="1" ht="15"/>
    <row r="865" s="207" customFormat="1" ht="15"/>
    <row r="866" s="207" customFormat="1" ht="15"/>
    <row r="867" s="207" customFormat="1" ht="15"/>
    <row r="868" s="207" customFormat="1" ht="15"/>
    <row r="869" s="207" customFormat="1" ht="15"/>
    <row r="870" s="207" customFormat="1" ht="15"/>
    <row r="871" s="207" customFormat="1" ht="15"/>
    <row r="872" s="207" customFormat="1" ht="15"/>
    <row r="873" s="207" customFormat="1" ht="15"/>
    <row r="874" s="207" customFormat="1" ht="15"/>
    <row r="875" s="207" customFormat="1" ht="15"/>
    <row r="876" s="207" customFormat="1" ht="15"/>
    <row r="877" s="207" customFormat="1" ht="15"/>
    <row r="878" s="207" customFormat="1" ht="15"/>
    <row r="879" s="207" customFormat="1" ht="15"/>
    <row r="880" s="207" customFormat="1" ht="15"/>
    <row r="881" s="207" customFormat="1" ht="15"/>
    <row r="882" s="207" customFormat="1" ht="15"/>
    <row r="883" s="207" customFormat="1" ht="15"/>
    <row r="884" s="207" customFormat="1" ht="15"/>
    <row r="885" s="207" customFormat="1" ht="15"/>
    <row r="886" s="207" customFormat="1" ht="15"/>
    <row r="887" s="207" customFormat="1" ht="15"/>
    <row r="888" s="207" customFormat="1" ht="15"/>
    <row r="889" s="207" customFormat="1" ht="15"/>
    <row r="890" s="207" customFormat="1" ht="15"/>
    <row r="891" s="207" customFormat="1" ht="15"/>
    <row r="892" s="207" customFormat="1" ht="15"/>
    <row r="893" s="207" customFormat="1" ht="15"/>
    <row r="894" s="207" customFormat="1" ht="15"/>
    <row r="895" s="207" customFormat="1" ht="15"/>
    <row r="896" s="207" customFormat="1" ht="15"/>
    <row r="897" s="207" customFormat="1" ht="15"/>
    <row r="898" s="207" customFormat="1" ht="15"/>
    <row r="899" s="207" customFormat="1" ht="15"/>
    <row r="900" s="207" customFormat="1" ht="15"/>
    <row r="901" s="207" customFormat="1" ht="15"/>
    <row r="902" s="207" customFormat="1" ht="15"/>
    <row r="903" s="207" customFormat="1" ht="15"/>
    <row r="904" s="207" customFormat="1" ht="15"/>
    <row r="905" s="207" customFormat="1" ht="15"/>
    <row r="906" s="207" customFormat="1" ht="15"/>
    <row r="907" s="207" customFormat="1" ht="15"/>
    <row r="908" s="207" customFormat="1" ht="15"/>
    <row r="909" s="207" customFormat="1" ht="15"/>
    <row r="910" s="207" customFormat="1" ht="15"/>
    <row r="911" s="207" customFormat="1" ht="15"/>
    <row r="912" s="207" customFormat="1" ht="15"/>
    <row r="913" s="207" customFormat="1" ht="15"/>
    <row r="914" s="207" customFormat="1" ht="15"/>
    <row r="915" s="207" customFormat="1" ht="15"/>
    <row r="916" s="207" customFormat="1" ht="15"/>
    <row r="917" s="207" customFormat="1" ht="15"/>
    <row r="918" s="207" customFormat="1" ht="15"/>
    <row r="919" s="207" customFormat="1" ht="15"/>
    <row r="920" s="207" customFormat="1" ht="15"/>
    <row r="921" s="207" customFormat="1" ht="15"/>
    <row r="922" s="207" customFormat="1" ht="15"/>
    <row r="923" s="207" customFormat="1" ht="15"/>
    <row r="924" s="207" customFormat="1" ht="15"/>
    <row r="925" s="207" customFormat="1" ht="15"/>
    <row r="926" s="207" customFormat="1" ht="15"/>
    <row r="927" s="207" customFormat="1" ht="15"/>
    <row r="928" s="207" customFormat="1" ht="15"/>
    <row r="929" s="207" customFormat="1" ht="15"/>
    <row r="930" s="207" customFormat="1" ht="15"/>
    <row r="931" s="207" customFormat="1" ht="15"/>
    <row r="932" s="207" customFormat="1" ht="15"/>
    <row r="933" s="207" customFormat="1" ht="15"/>
    <row r="934" s="207" customFormat="1" ht="15"/>
    <row r="935" s="207" customFormat="1" ht="15"/>
    <row r="936" s="207" customFormat="1" ht="15"/>
    <row r="937" s="207" customFormat="1" ht="15"/>
    <row r="938" s="207" customFormat="1" ht="15"/>
    <row r="939" s="207" customFormat="1" ht="15"/>
    <row r="940" s="207" customFormat="1" ht="15"/>
    <row r="941" s="207" customFormat="1" ht="15"/>
    <row r="942" s="207" customFormat="1" ht="15"/>
    <row r="943" s="207" customFormat="1" ht="15"/>
    <row r="944" s="207" customFormat="1" ht="15"/>
    <row r="945" s="207" customFormat="1" ht="15"/>
    <row r="946" s="207" customFormat="1" ht="15"/>
    <row r="947" s="207" customFormat="1" ht="15"/>
    <row r="948" s="207" customFormat="1" ht="15"/>
    <row r="949" s="207" customFormat="1" ht="15"/>
    <row r="950" s="207" customFormat="1" ht="15"/>
    <row r="951" s="207" customFormat="1" ht="15"/>
    <row r="952" s="207" customFormat="1" ht="15"/>
    <row r="953" s="207" customFormat="1" ht="15"/>
    <row r="954" s="207" customFormat="1" ht="15"/>
    <row r="955" s="207" customFormat="1" ht="15"/>
    <row r="956" s="207" customFormat="1" ht="15"/>
    <row r="957" s="207" customFormat="1" ht="15"/>
    <row r="958" s="207" customFormat="1" ht="15"/>
    <row r="959" s="207" customFormat="1" ht="15"/>
    <row r="960" s="207" customFormat="1" ht="15"/>
    <row r="961" s="207" customFormat="1" ht="15"/>
    <row r="962" s="207" customFormat="1" ht="15"/>
    <row r="963" s="207" customFormat="1" ht="15"/>
    <row r="964" s="207" customFormat="1" ht="15"/>
    <row r="965" s="207" customFormat="1" ht="15"/>
    <row r="966" s="207" customFormat="1" ht="15"/>
    <row r="967" s="207" customFormat="1" ht="15"/>
    <row r="968" s="207" customFormat="1" ht="15"/>
    <row r="969" s="207" customFormat="1" ht="15"/>
    <row r="970" s="207" customFormat="1" ht="15"/>
    <row r="971" s="207" customFormat="1" ht="15"/>
    <row r="972" s="207" customFormat="1" ht="15"/>
    <row r="973" s="207" customFormat="1" ht="15"/>
    <row r="974" s="207" customFormat="1" ht="15"/>
    <row r="975" s="207" customFormat="1" ht="15"/>
    <row r="976" s="207" customFormat="1" ht="15"/>
    <row r="977" s="207" customFormat="1" ht="15"/>
    <row r="978" s="207" customFormat="1" ht="15"/>
    <row r="979" s="207" customFormat="1" ht="15"/>
    <row r="980" s="207" customFormat="1" ht="15"/>
    <row r="981" s="207" customFormat="1" ht="15"/>
    <row r="982" s="207" customFormat="1" ht="15"/>
    <row r="983" s="207" customFormat="1" ht="15"/>
    <row r="984" s="207" customFormat="1" ht="15"/>
    <row r="985" s="207" customFormat="1" ht="15"/>
    <row r="986" s="207" customFormat="1" ht="15"/>
    <row r="987" s="207" customFormat="1" ht="15"/>
    <row r="988" s="207" customFormat="1" ht="15"/>
    <row r="989" s="207" customFormat="1" ht="15"/>
    <row r="990" s="207" customFormat="1" ht="15"/>
    <row r="991" s="207" customFormat="1" ht="15"/>
    <row r="992" s="207" customFormat="1" ht="15"/>
    <row r="993" s="207" customFormat="1" ht="15"/>
    <row r="994" s="207" customFormat="1" ht="15"/>
    <row r="995" s="207" customFormat="1" ht="15"/>
    <row r="996" s="207" customFormat="1" ht="15"/>
    <row r="997" s="207" customFormat="1" ht="15"/>
    <row r="998" s="207" customFormat="1" ht="15"/>
    <row r="999" s="207" customFormat="1" ht="15"/>
    <row r="1000" s="207" customFormat="1" ht="15"/>
    <row r="1001" s="207" customFormat="1" ht="15"/>
    <row r="1002" s="207" customFormat="1" ht="15"/>
    <row r="1003" s="207" customFormat="1" ht="15"/>
    <row r="1004" s="207" customFormat="1" ht="15"/>
    <row r="1005" s="207" customFormat="1" ht="15"/>
    <row r="1006" s="207" customFormat="1" ht="15"/>
    <row r="1007" s="207" customFormat="1" ht="15"/>
    <row r="1008" s="207" customFormat="1" ht="15"/>
    <row r="1009" s="207" customFormat="1" ht="15"/>
    <row r="1010" s="207" customFormat="1" ht="15"/>
    <row r="1011" s="207" customFormat="1" ht="15"/>
    <row r="1012" s="207" customFormat="1" ht="15"/>
    <row r="1013" s="207" customFormat="1" ht="15"/>
    <row r="1014" s="207" customFormat="1" ht="15"/>
    <row r="1015" s="207" customFormat="1" ht="15"/>
    <row r="1016" s="207" customFormat="1" ht="15"/>
    <row r="1017" s="207" customFormat="1" ht="15"/>
    <row r="1018" s="207" customFormat="1" ht="15"/>
    <row r="1019" s="207" customFormat="1" ht="15"/>
    <row r="1020" s="207" customFormat="1" ht="15"/>
    <row r="1021" s="207" customFormat="1" ht="15"/>
    <row r="1022" s="207" customFormat="1" ht="15"/>
    <row r="1023" s="207" customFormat="1" ht="15"/>
    <row r="1024" s="207" customFormat="1" ht="15"/>
    <row r="1025" s="207" customFormat="1" ht="15"/>
    <row r="1026" s="207" customFormat="1" ht="15"/>
    <row r="1027" s="207" customFormat="1" ht="15"/>
    <row r="1028" s="207" customFormat="1" ht="15"/>
    <row r="1029" s="207" customFormat="1" ht="15"/>
    <row r="1030" s="207" customFormat="1" ht="15"/>
    <row r="1031" s="207" customFormat="1" ht="15"/>
    <row r="1032" s="207" customFormat="1" ht="15"/>
    <row r="1033" s="207" customFormat="1" ht="15"/>
    <row r="1034" s="207" customFormat="1" ht="15"/>
    <row r="1035" s="207" customFormat="1" ht="15"/>
    <row r="1036" s="207" customFormat="1" ht="15"/>
    <row r="1037" s="207" customFormat="1" ht="15"/>
    <row r="1038" s="207" customFormat="1" ht="15"/>
    <row r="1039" s="207" customFormat="1" ht="15"/>
    <row r="1040" s="207" customFormat="1" ht="15"/>
    <row r="1041" s="207" customFormat="1" ht="15"/>
    <row r="1042" s="207" customFormat="1" ht="15"/>
    <row r="1043" s="207" customFormat="1" ht="15"/>
    <row r="1044" s="207" customFormat="1" ht="15"/>
    <row r="1045" s="207" customFormat="1" ht="15"/>
    <row r="1046" s="207" customFormat="1" ht="15"/>
    <row r="1047" s="207" customFormat="1" ht="15"/>
    <row r="1048" s="207" customFormat="1" ht="15"/>
    <row r="1049" s="207" customFormat="1" ht="15"/>
    <row r="1050" s="207" customFormat="1" ht="15"/>
    <row r="1051" s="207" customFormat="1" ht="15"/>
    <row r="1052" s="207" customFormat="1" ht="15"/>
    <row r="1053" s="207" customFormat="1" ht="15"/>
    <row r="1054" s="207" customFormat="1" ht="15"/>
    <row r="1055" s="207" customFormat="1" ht="15"/>
    <row r="1056" s="207" customFormat="1" ht="15"/>
    <row r="1057" s="207" customFormat="1" ht="15"/>
    <row r="1058" s="207" customFormat="1" ht="15"/>
    <row r="1059" s="207" customFormat="1" ht="15"/>
    <row r="1060" s="207" customFormat="1" ht="15"/>
    <row r="1061" s="207" customFormat="1" ht="15"/>
    <row r="1062" s="207" customFormat="1" ht="15"/>
    <row r="1063" s="207" customFormat="1" ht="15"/>
    <row r="1064" s="207" customFormat="1" ht="15"/>
    <row r="1065" s="207" customFormat="1" ht="15"/>
    <row r="1066" s="207" customFormat="1" ht="15"/>
    <row r="1067" s="207" customFormat="1" ht="15"/>
    <row r="1068" s="207" customFormat="1" ht="15"/>
    <row r="1069" s="207" customFormat="1" ht="15"/>
    <row r="1070" s="207" customFormat="1" ht="15"/>
    <row r="1071" s="207" customFormat="1" ht="15"/>
    <row r="1072" s="207" customFormat="1" ht="15"/>
    <row r="1073" s="207" customFormat="1" ht="15"/>
    <row r="1074" s="207" customFormat="1" ht="15"/>
    <row r="1075" s="207" customFormat="1" ht="15"/>
    <row r="1076" s="207" customFormat="1" ht="15"/>
    <row r="1077" s="207" customFormat="1" ht="15"/>
    <row r="1078" s="207" customFormat="1" ht="15"/>
    <row r="1079" s="207" customFormat="1" ht="15"/>
    <row r="1080" s="207" customFormat="1" ht="15"/>
    <row r="1081" s="207" customFormat="1" ht="15"/>
    <row r="1082" s="207" customFormat="1" ht="15"/>
    <row r="1083" s="207" customFormat="1" ht="15"/>
    <row r="1084" s="207" customFormat="1" ht="15"/>
    <row r="1085" s="207" customFormat="1" ht="15"/>
    <row r="1086" s="207" customFormat="1" ht="15"/>
    <row r="1087" s="207" customFormat="1" ht="15"/>
    <row r="1088" s="207" customFormat="1" ht="15"/>
    <row r="1089" s="207" customFormat="1" ht="15"/>
    <row r="1090" s="207" customFormat="1" ht="15"/>
    <row r="1091" s="207" customFormat="1" ht="15"/>
    <row r="1092" s="207" customFormat="1" ht="15"/>
    <row r="1093" s="207" customFormat="1" ht="15"/>
    <row r="1094" s="207" customFormat="1" ht="15"/>
    <row r="1095" s="207" customFormat="1" ht="15"/>
    <row r="1096" s="207" customFormat="1" ht="15"/>
    <row r="1097" s="207" customFormat="1" ht="15"/>
    <row r="1098" s="207" customFormat="1" ht="15"/>
    <row r="1099" s="207" customFormat="1" ht="15"/>
    <row r="1100" s="207" customFormat="1" ht="15"/>
    <row r="1101" s="207" customFormat="1" ht="15"/>
    <row r="1102" s="207" customFormat="1" ht="15"/>
    <row r="1103" s="207" customFormat="1" ht="15"/>
    <row r="1104" s="207" customFormat="1" ht="15"/>
    <row r="1105" s="207" customFormat="1" ht="15"/>
    <row r="1106" s="207" customFormat="1" ht="15"/>
    <row r="1107" s="207" customFormat="1" ht="15"/>
    <row r="1108" s="207" customFormat="1" ht="15"/>
    <row r="1109" s="207" customFormat="1" ht="15"/>
    <row r="1110" s="207" customFormat="1" ht="15"/>
    <row r="1111" s="207" customFormat="1" ht="15"/>
    <row r="1112" s="207" customFormat="1" ht="15"/>
    <row r="1113" s="207" customFormat="1" ht="15"/>
    <row r="1114" s="207" customFormat="1" ht="15"/>
    <row r="1115" s="207" customFormat="1" ht="15"/>
    <row r="1116" s="207" customFormat="1" ht="15"/>
    <row r="1117" s="207" customFormat="1" ht="15"/>
    <row r="1118" s="207" customFormat="1" ht="15"/>
    <row r="1119" s="207" customFormat="1" ht="15"/>
    <row r="1120" s="207" customFormat="1" ht="15"/>
    <row r="1121" s="207" customFormat="1" ht="15"/>
    <row r="1122" s="207" customFormat="1" ht="15"/>
    <row r="1123" s="207" customFormat="1" ht="15"/>
    <row r="1124" s="207" customFormat="1" ht="15"/>
  </sheetData>
  <mergeCells count="7">
    <mergeCell ref="C86:G87"/>
    <mergeCell ref="C12:F13"/>
    <mergeCell ref="C23:F24"/>
    <mergeCell ref="C42:F43"/>
    <mergeCell ref="C66:G67"/>
    <mergeCell ref="D69:E69"/>
    <mergeCell ref="F69:G6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Claudio Alvarez</dc:creator>
  <cp:keywords/>
  <dc:description/>
  <cp:lastModifiedBy>CRISTINA CEVALLOS</cp:lastModifiedBy>
  <cp:lastPrinted>2018-01-08T19:45:53Z</cp:lastPrinted>
  <dcterms:created xsi:type="dcterms:W3CDTF">2017-02-10T20:13:08Z</dcterms:created>
  <dcterms:modified xsi:type="dcterms:W3CDTF">2019-01-08T21:15:24Z</dcterms:modified>
  <cp:category/>
  <cp:version/>
  <cp:contentType/>
  <cp:contentStatus/>
</cp:coreProperties>
</file>